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firstSheet="2" activeTab="5"/>
  </bookViews>
  <sheets>
    <sheet name="Title Page" sheetId="1" r:id="rId1"/>
    <sheet name="Power Curves" sheetId="2" r:id="rId2"/>
    <sheet name="Energy Demand" sheetId="3" r:id="rId3"/>
    <sheet name="Lighting Costs" sheetId="4" r:id="rId4"/>
    <sheet name="Lighting &amp; Heating Costs" sheetId="5" r:id="rId5"/>
    <sheet name="Total Demand Costs" sheetId="6" r:id="rId6"/>
    <sheet name="Wind Speed Distribution" sheetId="7" r:id="rId7"/>
    <sheet name="March" sheetId="8" r:id="rId8"/>
    <sheet name="April" sheetId="9" r:id="rId9"/>
    <sheet name="May" sheetId="10" r:id="rId10"/>
    <sheet name="June" sheetId="11" r:id="rId11"/>
    <sheet name="Average Energy Generation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<sst xmlns="http://schemas.openxmlformats.org/spreadsheetml/2006/main" count="562" uniqueCount="170">
  <si>
    <t>SMALL SCALE WIND POWER CALCULATOR</t>
  </si>
  <si>
    <t>Lighting Gear Losses</t>
  </si>
  <si>
    <t>Ground Floor</t>
  </si>
  <si>
    <t>Room</t>
  </si>
  <si>
    <t>Canteen</t>
  </si>
  <si>
    <t>Flourescent tube lighting - single strip</t>
  </si>
  <si>
    <t>Water Heater</t>
  </si>
  <si>
    <t>Kitchen</t>
  </si>
  <si>
    <t>Drying Room</t>
  </si>
  <si>
    <t>First Floor</t>
  </si>
  <si>
    <t>Reception</t>
  </si>
  <si>
    <t>Laptop</t>
  </si>
  <si>
    <t>Number of appliances in simultaneous operation</t>
  </si>
  <si>
    <t>Maximum wattage of appliances in simultaneous operation</t>
  </si>
  <si>
    <t>Lighting</t>
  </si>
  <si>
    <t>Heater</t>
  </si>
  <si>
    <t>Tower</t>
  </si>
  <si>
    <t>VDU</t>
  </si>
  <si>
    <t>Water Heaters</t>
  </si>
  <si>
    <t>Toilet (Male)</t>
  </si>
  <si>
    <t>Heating</t>
  </si>
  <si>
    <t>Toilet (Female)</t>
  </si>
  <si>
    <t>Equipment (Total)</t>
  </si>
  <si>
    <t>Type of Electrical Appliance</t>
  </si>
  <si>
    <t>Rating (W)</t>
  </si>
  <si>
    <t>Office 1</t>
  </si>
  <si>
    <t>Office 2</t>
  </si>
  <si>
    <t>Office 3</t>
  </si>
  <si>
    <t>Office 4</t>
  </si>
  <si>
    <t>Office 5</t>
  </si>
  <si>
    <t>Toilets (Male)</t>
  </si>
  <si>
    <t>Toilets (Female)</t>
  </si>
  <si>
    <t>Office 6</t>
  </si>
  <si>
    <t>TFT</t>
  </si>
  <si>
    <t>Office 7</t>
  </si>
  <si>
    <t>Office 8</t>
  </si>
  <si>
    <t>Office 9</t>
  </si>
  <si>
    <t>Office 10</t>
  </si>
  <si>
    <t>Office 11</t>
  </si>
  <si>
    <t>Office 12</t>
  </si>
  <si>
    <t>Office 13</t>
  </si>
  <si>
    <t>Office 14</t>
  </si>
  <si>
    <t>Office 15</t>
  </si>
  <si>
    <t>Corridor</t>
  </si>
  <si>
    <t>JackLeg 1</t>
  </si>
  <si>
    <t>JackLeg 2</t>
  </si>
  <si>
    <t>JackLeg 3</t>
  </si>
  <si>
    <t>JackLeg 4</t>
  </si>
  <si>
    <t>JackLeg 5</t>
  </si>
  <si>
    <t>JackLeg 6</t>
  </si>
  <si>
    <t>JackLeg 7</t>
  </si>
  <si>
    <t>JackLeg 8</t>
  </si>
  <si>
    <t>JackLeg 9</t>
  </si>
  <si>
    <t>Induction Cabin</t>
  </si>
  <si>
    <t>Total</t>
  </si>
  <si>
    <t>Engineer</t>
  </si>
  <si>
    <t>Proven  WT6000</t>
  </si>
  <si>
    <t>Proven  WT15000</t>
  </si>
  <si>
    <t>WTI         31 - 20</t>
  </si>
  <si>
    <t>Ropatec WRE.060</t>
  </si>
  <si>
    <t xml:space="preserve">Swift </t>
  </si>
  <si>
    <t xml:space="preserve">Name </t>
  </si>
  <si>
    <t>Manufacturer</t>
  </si>
  <si>
    <t xml:space="preserve">Turbine Rating </t>
  </si>
  <si>
    <t>Rotor Diameter</t>
  </si>
  <si>
    <t>5.5m</t>
  </si>
  <si>
    <t>9m</t>
  </si>
  <si>
    <t>2.0m</t>
  </si>
  <si>
    <t>3.3m</t>
  </si>
  <si>
    <t>Table F1 Financial Input Information</t>
  </si>
  <si>
    <t>Down Payment</t>
  </si>
  <si>
    <t>Total Installed cost of wind turbines</t>
  </si>
  <si>
    <t>Amount to be borrowed</t>
  </si>
  <si>
    <t>Loan Information</t>
  </si>
  <si>
    <t>Term of Loan</t>
  </si>
  <si>
    <t>Annual Percentage rate for loan</t>
  </si>
  <si>
    <t xml:space="preserve">Table F.2 ECONOMIC ANALYSIS </t>
  </si>
  <si>
    <t>Number of Turbines Installed</t>
  </si>
  <si>
    <t>Total Cost of Wind Turbines</t>
  </si>
  <si>
    <t>Initial Capital Investment in Wind Turbine</t>
  </si>
  <si>
    <t>Amount Borrowed from Bank</t>
  </si>
  <si>
    <t xml:space="preserve">Description </t>
  </si>
  <si>
    <t>Principal and Interest Payments for borrowed funds</t>
  </si>
  <si>
    <t>Beginning Principal</t>
  </si>
  <si>
    <t>Annual Payment</t>
  </si>
  <si>
    <t>Interest</t>
  </si>
  <si>
    <t>Ending Principal</t>
  </si>
  <si>
    <t>Equity Invested (Cash from savings)</t>
  </si>
  <si>
    <t>Wind Turbine kWh Generation</t>
  </si>
  <si>
    <t>Annual kWh Generated</t>
  </si>
  <si>
    <t>Amount that is used</t>
  </si>
  <si>
    <t>Annual Operating Expenses</t>
  </si>
  <si>
    <t>Operation &amp; Maintenance Expenses</t>
  </si>
  <si>
    <t>Property Tax &amp; Insurance</t>
  </si>
  <si>
    <t>Equipment, Reserve, or lease</t>
  </si>
  <si>
    <t>Year</t>
  </si>
  <si>
    <t>Item</t>
  </si>
  <si>
    <t>Unit Cost</t>
  </si>
  <si>
    <t>Number required</t>
  </si>
  <si>
    <t>Total Cost</t>
  </si>
  <si>
    <t>Proven Energy Ltd</t>
  </si>
  <si>
    <t>Renewable Devices</t>
  </si>
  <si>
    <t xml:space="preserve">Wind Turbine/ Generator </t>
  </si>
  <si>
    <t>Controllers</t>
  </si>
  <si>
    <t xml:space="preserve">Isolation and rectification controller </t>
  </si>
  <si>
    <t>Mast/Towers</t>
  </si>
  <si>
    <t>Engineering</t>
  </si>
  <si>
    <t>Foundation, wiring and other site work</t>
  </si>
  <si>
    <t>15m (£8000) or 30m (£15000) high mast</t>
  </si>
  <si>
    <t>Total Down Payment for system</t>
  </si>
  <si>
    <t>Annual Total Expenditure</t>
  </si>
  <si>
    <t>Annual Site Electricity Demand (kWh/year)</t>
  </si>
  <si>
    <t>Annual Generation for all Turbines (kWh/year)</t>
  </si>
  <si>
    <t>Load Factor of the Diesel Generator</t>
  </si>
  <si>
    <t>Emission Savings (kgCO2/year)</t>
  </si>
  <si>
    <t>ENERGY DEMAND SHEET</t>
  </si>
  <si>
    <t>Temporary Accommodation Load Survey</t>
  </si>
  <si>
    <t>Braehead Xscape Project Site</t>
  </si>
  <si>
    <t>Ropatec AG</t>
  </si>
  <si>
    <t>Wind Turbine Industry</t>
  </si>
  <si>
    <t>6 kW</t>
  </si>
  <si>
    <t>15 kW</t>
  </si>
  <si>
    <t>20 kW</t>
  </si>
  <si>
    <t>1.5 Kw</t>
  </si>
  <si>
    <t xml:space="preserve">Table F.3 Turbine Profile </t>
  </si>
  <si>
    <t>Table F.4 ECONOMIC EVALUATION OF WIND TURBINE INVESTMENT</t>
  </si>
  <si>
    <t>Table F.5 Installed Units for wind turbines</t>
  </si>
  <si>
    <t>Annual Repayment (£)</t>
  </si>
  <si>
    <t>Turbine Models</t>
  </si>
  <si>
    <t>Swift</t>
  </si>
  <si>
    <t>Proven WT 6000</t>
  </si>
  <si>
    <t>Proven     WT 15000</t>
  </si>
  <si>
    <t>Westwind 20</t>
  </si>
  <si>
    <t xml:space="preserve">Wind Velocity (m/s) </t>
  </si>
  <si>
    <t>Average Monthly Genration per turbine (kWh/month)</t>
  </si>
  <si>
    <t>Cost of Energy (p/kWh)</t>
  </si>
  <si>
    <t>March</t>
  </si>
  <si>
    <t>April</t>
  </si>
  <si>
    <t>May</t>
  </si>
  <si>
    <t>June</t>
  </si>
  <si>
    <t>Number of hours in bin at height</t>
  </si>
  <si>
    <t>Wind Speed (m/s)</t>
  </si>
  <si>
    <t>15m</t>
  </si>
  <si>
    <t>30m</t>
  </si>
  <si>
    <t>80m</t>
  </si>
  <si>
    <t>Total number of hours</t>
  </si>
  <si>
    <t>Energy output at 15m</t>
  </si>
  <si>
    <t>Energy output at 30m</t>
  </si>
  <si>
    <t>Energy output at 80m</t>
  </si>
  <si>
    <t>Wind Speed</t>
  </si>
  <si>
    <t>Number of hours</t>
  </si>
  <si>
    <t>Proven WT 15000</t>
  </si>
  <si>
    <t>WTI          26 - 15</t>
  </si>
  <si>
    <t>WTI             29 - 20</t>
  </si>
  <si>
    <t>Total (kWh/month)</t>
  </si>
  <si>
    <t>Monthly Energy Generated (kWh) for Various Turbines</t>
  </si>
  <si>
    <t xml:space="preserve">15m </t>
  </si>
  <si>
    <t>Month</t>
  </si>
  <si>
    <t>Average</t>
  </si>
  <si>
    <t>Ropatec WRE.60</t>
  </si>
  <si>
    <t>WTI 26-15</t>
  </si>
  <si>
    <t>WTI 29-20</t>
  </si>
  <si>
    <t>kWh of Genration per turbine per month</t>
  </si>
  <si>
    <t>Annual kWh of Generation for all Turbines</t>
  </si>
  <si>
    <t>Annual Site Lighting &amp; Heating Demand (kWh/year)</t>
  </si>
  <si>
    <t>Wind Turbine/ Generator (WT 15000)</t>
  </si>
  <si>
    <t>Wind Turbine/ Generator (WT 6000)</t>
  </si>
  <si>
    <t>15 kW (£565) and 6 kW (£465)</t>
  </si>
  <si>
    <t>Proven  WT 15000</t>
  </si>
  <si>
    <t>Proven  WT 6000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</si>
</sst>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0"/>
    <numFmt numFmtId="178" formatCode="&quot;£&quot;#,##0.0;[Red]\-&quot;£&quot;#,##0.0"/>
  </numFmts>
  <fonts count="22">
    <font>
      <sz val="10"/>
      <name val="Arial"/>
      <family val="0"/>
    </font>
    <font>
      <sz val="26"/>
      <color indexed="12"/>
      <name val="Imprint MT Shadow"/>
      <family val="5"/>
    </font>
    <font>
      <sz val="10"/>
      <color indexed="12"/>
      <name val="Arial"/>
      <family val="0"/>
    </font>
    <font>
      <sz val="8"/>
      <name val="Arial"/>
      <family val="0"/>
    </font>
    <font>
      <b/>
      <sz val="24"/>
      <name val="Castellar"/>
      <family val="1"/>
    </font>
    <font>
      <sz val="14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astellar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>
        <color indexed="10"/>
      </right>
      <top style="medium">
        <color indexed="10"/>
      </top>
      <bottom>
        <color indexed="63"/>
      </bottom>
    </border>
    <border>
      <left style="thick"/>
      <right style="medium">
        <color indexed="10"/>
      </right>
      <top style="medium">
        <color indexed="10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/>
    </xf>
    <xf numFmtId="0" fontId="8" fillId="4" borderId="12" xfId="0" applyFont="1" applyFill="1" applyBorder="1" applyAlignment="1">
      <alignment wrapText="1"/>
    </xf>
    <xf numFmtId="0" fontId="8" fillId="4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9" fillId="2" borderId="22" xfId="0" applyFont="1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9" fillId="2" borderId="25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3" borderId="0" xfId="0" applyFill="1" applyAlignment="1">
      <alignment wrapText="1"/>
    </xf>
    <xf numFmtId="9" fontId="0" fillId="3" borderId="0" xfId="0" applyNumberFormat="1" applyFill="1" applyAlignment="1">
      <alignment/>
    </xf>
    <xf numFmtId="0" fontId="7" fillId="3" borderId="0" xfId="0" applyFont="1" applyFill="1" applyAlignment="1">
      <alignment/>
    </xf>
    <xf numFmtId="0" fontId="8" fillId="4" borderId="26" xfId="0" applyFont="1" applyFill="1" applyBorder="1" applyAlignment="1">
      <alignment wrapText="1"/>
    </xf>
    <xf numFmtId="0" fontId="6" fillId="3" borderId="27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6" fillId="3" borderId="29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3" borderId="28" xfId="0" applyFont="1" applyFill="1" applyBorder="1" applyAlignment="1">
      <alignment shrinkToFit="1"/>
    </xf>
    <xf numFmtId="0" fontId="8" fillId="2" borderId="30" xfId="0" applyFont="1" applyFill="1" applyBorder="1" applyAlignment="1">
      <alignment/>
    </xf>
    <xf numFmtId="0" fontId="8" fillId="4" borderId="31" xfId="0" applyFont="1" applyFill="1" applyBorder="1" applyAlignment="1">
      <alignment/>
    </xf>
    <xf numFmtId="0" fontId="6" fillId="3" borderId="32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33" xfId="0" applyFont="1" applyFill="1" applyBorder="1" applyAlignment="1">
      <alignment/>
    </xf>
    <xf numFmtId="0" fontId="8" fillId="2" borderId="34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0" fontId="10" fillId="3" borderId="7" xfId="0" applyFont="1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9" fillId="2" borderId="40" xfId="0" applyFont="1" applyFill="1" applyBorder="1" applyAlignment="1">
      <alignment/>
    </xf>
    <xf numFmtId="0" fontId="0" fillId="3" borderId="14" xfId="0" applyFill="1" applyBorder="1" applyAlignment="1">
      <alignment horizontal="left" wrapText="1"/>
    </xf>
    <xf numFmtId="0" fontId="0" fillId="3" borderId="41" xfId="0" applyFill="1" applyBorder="1" applyAlignment="1">
      <alignment horizontal="left" wrapText="1"/>
    </xf>
    <xf numFmtId="0" fontId="0" fillId="3" borderId="42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3" borderId="14" xfId="0" applyFill="1" applyBorder="1" applyAlignment="1">
      <alignment wrapText="1"/>
    </xf>
    <xf numFmtId="0" fontId="9" fillId="3" borderId="43" xfId="0" applyFont="1" applyFill="1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8" fontId="0" fillId="3" borderId="23" xfId="0" applyNumberForma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6" xfId="0" applyFont="1" applyFill="1" applyBorder="1" applyAlignment="1">
      <alignment/>
    </xf>
    <xf numFmtId="6" fontId="0" fillId="3" borderId="8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wrapText="1"/>
    </xf>
    <xf numFmtId="8" fontId="0" fillId="3" borderId="0" xfId="0" applyNumberFormat="1" applyFill="1" applyAlignment="1">
      <alignment/>
    </xf>
    <xf numFmtId="6" fontId="0" fillId="3" borderId="23" xfId="0" applyNumberFormat="1" applyFill="1" applyBorder="1" applyAlignment="1">
      <alignment horizontal="center"/>
    </xf>
    <xf numFmtId="6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6" fontId="0" fillId="3" borderId="47" xfId="0" applyNumberForma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2" fillId="4" borderId="14" xfId="0" applyFont="1" applyFill="1" applyBorder="1" applyAlignment="1">
      <alignment/>
    </xf>
    <xf numFmtId="0" fontId="12" fillId="4" borderId="48" xfId="0" applyFont="1" applyFill="1" applyBorder="1" applyAlignment="1">
      <alignment/>
    </xf>
    <xf numFmtId="0" fontId="12" fillId="4" borderId="49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3" borderId="51" xfId="0" applyFont="1" applyFill="1" applyBorder="1" applyAlignment="1">
      <alignment horizontal="center" wrapText="1"/>
    </xf>
    <xf numFmtId="0" fontId="12" fillId="3" borderId="52" xfId="0" applyFont="1" applyFill="1" applyBorder="1" applyAlignment="1">
      <alignment horizontal="center" wrapText="1"/>
    </xf>
    <xf numFmtId="0" fontId="12" fillId="3" borderId="53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 wrapText="1"/>
    </xf>
    <xf numFmtId="0" fontId="12" fillId="3" borderId="53" xfId="0" applyFont="1" applyFill="1" applyBorder="1" applyAlignment="1">
      <alignment horizontal="center" wrapText="1"/>
    </xf>
    <xf numFmtId="0" fontId="12" fillId="3" borderId="49" xfId="0" applyFont="1" applyFill="1" applyBorder="1" applyAlignment="1">
      <alignment horizontal="center" wrapText="1"/>
    </xf>
    <xf numFmtId="0" fontId="12" fillId="4" borderId="43" xfId="0" applyFont="1" applyFill="1" applyBorder="1" applyAlignment="1">
      <alignment horizontal="center"/>
    </xf>
    <xf numFmtId="6" fontId="12" fillId="4" borderId="54" xfId="0" applyNumberFormat="1" applyFont="1" applyFill="1" applyBorder="1" applyAlignment="1">
      <alignment/>
    </xf>
    <xf numFmtId="8" fontId="12" fillId="4" borderId="2" xfId="0" applyNumberFormat="1" applyFont="1" applyFill="1" applyBorder="1" applyAlignment="1">
      <alignment/>
    </xf>
    <xf numFmtId="8" fontId="12" fillId="4" borderId="55" xfId="0" applyNumberFormat="1" applyFont="1" applyFill="1" applyBorder="1" applyAlignment="1">
      <alignment horizontal="center"/>
    </xf>
    <xf numFmtId="8" fontId="12" fillId="4" borderId="23" xfId="0" applyNumberFormat="1" applyFont="1" applyFill="1" applyBorder="1" applyAlignment="1">
      <alignment horizontal="center"/>
    </xf>
    <xf numFmtId="6" fontId="12" fillId="4" borderId="23" xfId="0" applyNumberFormat="1" applyFont="1" applyFill="1" applyBorder="1" applyAlignment="1">
      <alignment/>
    </xf>
    <xf numFmtId="0" fontId="12" fillId="4" borderId="54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8" fontId="12" fillId="4" borderId="54" xfId="0" applyNumberFormat="1" applyFont="1" applyFill="1" applyBorder="1" applyAlignment="1">
      <alignment horizontal="center"/>
    </xf>
    <xf numFmtId="8" fontId="12" fillId="4" borderId="2" xfId="0" applyNumberFormat="1" applyFont="1" applyFill="1" applyBorder="1" applyAlignment="1">
      <alignment horizontal="center"/>
    </xf>
    <xf numFmtId="8" fontId="11" fillId="4" borderId="8" xfId="0" applyNumberFormat="1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8" fontId="12" fillId="4" borderId="54" xfId="0" applyNumberFormat="1" applyFont="1" applyFill="1" applyBorder="1" applyAlignment="1">
      <alignment/>
    </xf>
    <xf numFmtId="6" fontId="12" fillId="4" borderId="23" xfId="0" applyNumberFormat="1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8" fontId="12" fillId="3" borderId="56" xfId="0" applyNumberFormat="1" applyFont="1" applyFill="1" applyBorder="1" applyAlignment="1">
      <alignment/>
    </xf>
    <xf numFmtId="8" fontId="12" fillId="3" borderId="1" xfId="0" applyNumberFormat="1" applyFont="1" applyFill="1" applyBorder="1" applyAlignment="1">
      <alignment/>
    </xf>
    <xf numFmtId="8" fontId="12" fillId="3" borderId="57" xfId="0" applyNumberFormat="1" applyFont="1" applyFill="1" applyBorder="1" applyAlignment="1">
      <alignment horizontal="center"/>
    </xf>
    <xf numFmtId="8" fontId="12" fillId="3" borderId="58" xfId="0" applyNumberFormat="1" applyFont="1" applyFill="1" applyBorder="1" applyAlignment="1">
      <alignment horizontal="center"/>
    </xf>
    <xf numFmtId="6" fontId="12" fillId="3" borderId="58" xfId="0" applyNumberFormat="1" applyFont="1" applyFill="1" applyBorder="1" applyAlignment="1">
      <alignment horizontal="center"/>
    </xf>
    <xf numFmtId="0" fontId="12" fillId="3" borderId="56" xfId="0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/>
    </xf>
    <xf numFmtId="8" fontId="12" fillId="3" borderId="56" xfId="0" applyNumberFormat="1" applyFont="1" applyFill="1" applyBorder="1" applyAlignment="1">
      <alignment horizontal="center"/>
    </xf>
    <xf numFmtId="8" fontId="12" fillId="3" borderId="1" xfId="0" applyNumberFormat="1" applyFont="1" applyFill="1" applyBorder="1" applyAlignment="1">
      <alignment horizontal="center"/>
    </xf>
    <xf numFmtId="8" fontId="11" fillId="4" borderId="59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8" fontId="12" fillId="3" borderId="54" xfId="0" applyNumberFormat="1" applyFont="1" applyFill="1" applyBorder="1" applyAlignment="1">
      <alignment/>
    </xf>
    <xf numFmtId="8" fontId="12" fillId="3" borderId="2" xfId="0" applyNumberFormat="1" applyFont="1" applyFill="1" applyBorder="1" applyAlignment="1">
      <alignment/>
    </xf>
    <xf numFmtId="8" fontId="12" fillId="3" borderId="55" xfId="0" applyNumberFormat="1" applyFont="1" applyFill="1" applyBorder="1" applyAlignment="1">
      <alignment horizontal="center"/>
    </xf>
    <xf numFmtId="8" fontId="12" fillId="3" borderId="23" xfId="0" applyNumberFormat="1" applyFont="1" applyFill="1" applyBorder="1" applyAlignment="1">
      <alignment horizontal="center"/>
    </xf>
    <xf numFmtId="6" fontId="12" fillId="3" borderId="23" xfId="0" applyNumberFormat="1" applyFont="1" applyFill="1" applyBorder="1" applyAlignment="1">
      <alignment horizontal="center"/>
    </xf>
    <xf numFmtId="0" fontId="12" fillId="3" borderId="54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8" fontId="12" fillId="3" borderId="54" xfId="0" applyNumberFormat="1" applyFont="1" applyFill="1" applyBorder="1" applyAlignment="1">
      <alignment horizontal="center"/>
    </xf>
    <xf numFmtId="8" fontId="12" fillId="3" borderId="2" xfId="0" applyNumberFormat="1" applyFont="1" applyFill="1" applyBorder="1" applyAlignment="1">
      <alignment horizontal="center"/>
    </xf>
    <xf numFmtId="6" fontId="12" fillId="3" borderId="54" xfId="0" applyNumberFormat="1" applyFont="1" applyFill="1" applyBorder="1" applyAlignment="1">
      <alignment horizontal="center"/>
    </xf>
    <xf numFmtId="8" fontId="12" fillId="3" borderId="2" xfId="0" applyNumberFormat="1" applyFont="1" applyFill="1" applyBorder="1" applyAlignment="1">
      <alignment horizontal="right"/>
    </xf>
    <xf numFmtId="0" fontId="12" fillId="3" borderId="33" xfId="0" applyFont="1" applyFill="1" applyBorder="1" applyAlignment="1">
      <alignment horizontal="center"/>
    </xf>
    <xf numFmtId="6" fontId="12" fillId="3" borderId="60" xfId="0" applyNumberFormat="1" applyFont="1" applyFill="1" applyBorder="1" applyAlignment="1">
      <alignment horizontal="center"/>
    </xf>
    <xf numFmtId="8" fontId="12" fillId="3" borderId="3" xfId="0" applyNumberFormat="1" applyFont="1" applyFill="1" applyBorder="1" applyAlignment="1">
      <alignment horizontal="right"/>
    </xf>
    <xf numFmtId="8" fontId="12" fillId="3" borderId="61" xfId="0" applyNumberFormat="1" applyFont="1" applyFill="1" applyBorder="1" applyAlignment="1">
      <alignment horizontal="center"/>
    </xf>
    <xf numFmtId="8" fontId="12" fillId="3" borderId="62" xfId="0" applyNumberFormat="1" applyFont="1" applyFill="1" applyBorder="1" applyAlignment="1">
      <alignment horizontal="center"/>
    </xf>
    <xf numFmtId="6" fontId="12" fillId="3" borderId="62" xfId="0" applyNumberFormat="1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/>
    </xf>
    <xf numFmtId="0" fontId="12" fillId="3" borderId="61" xfId="0" applyFont="1" applyFill="1" applyBorder="1" applyAlignment="1">
      <alignment horizontal="center"/>
    </xf>
    <xf numFmtId="8" fontId="12" fillId="3" borderId="60" xfId="0" applyNumberFormat="1" applyFont="1" applyFill="1" applyBorder="1" applyAlignment="1">
      <alignment horizontal="center"/>
    </xf>
    <xf numFmtId="8" fontId="12" fillId="3" borderId="3" xfId="0" applyNumberFormat="1" applyFont="1" applyFill="1" applyBorder="1" applyAlignment="1">
      <alignment horizontal="center"/>
    </xf>
    <xf numFmtId="8" fontId="11" fillId="4" borderId="63" xfId="0" applyNumberFormat="1" applyFont="1" applyFill="1" applyBorder="1" applyAlignment="1">
      <alignment horizontal="center"/>
    </xf>
    <xf numFmtId="6" fontId="12" fillId="4" borderId="54" xfId="0" applyNumberFormat="1" applyFont="1" applyFill="1" applyBorder="1" applyAlignment="1">
      <alignment horizontal="center"/>
    </xf>
    <xf numFmtId="6" fontId="12" fillId="4" borderId="55" xfId="0" applyNumberFormat="1" applyFont="1" applyFill="1" applyBorder="1" applyAlignment="1">
      <alignment horizontal="center"/>
    </xf>
    <xf numFmtId="6" fontId="12" fillId="3" borderId="56" xfId="0" applyNumberFormat="1" applyFont="1" applyFill="1" applyBorder="1" applyAlignment="1">
      <alignment horizontal="center"/>
    </xf>
    <xf numFmtId="6" fontId="12" fillId="3" borderId="57" xfId="0" applyNumberFormat="1" applyFont="1" applyFill="1" applyBorder="1" applyAlignment="1">
      <alignment horizontal="center"/>
    </xf>
    <xf numFmtId="6" fontId="12" fillId="3" borderId="55" xfId="0" applyNumberFormat="1" applyFont="1" applyFill="1" applyBorder="1" applyAlignment="1">
      <alignment horizontal="center"/>
    </xf>
    <xf numFmtId="6" fontId="12" fillId="3" borderId="61" xfId="0" applyNumberFormat="1" applyFont="1" applyFill="1" applyBorder="1" applyAlignment="1">
      <alignment horizontal="center"/>
    </xf>
    <xf numFmtId="6" fontId="12" fillId="4" borderId="2" xfId="0" applyNumberFormat="1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6" fontId="12" fillId="4" borderId="60" xfId="0" applyNumberFormat="1" applyFont="1" applyFill="1" applyBorder="1" applyAlignment="1">
      <alignment horizontal="center"/>
    </xf>
    <xf numFmtId="8" fontId="12" fillId="4" borderId="3" xfId="0" applyNumberFormat="1" applyFont="1" applyFill="1" applyBorder="1" applyAlignment="1">
      <alignment horizontal="center"/>
    </xf>
    <xf numFmtId="6" fontId="12" fillId="4" borderId="61" xfId="0" applyNumberFormat="1" applyFont="1" applyFill="1" applyBorder="1" applyAlignment="1">
      <alignment horizontal="center"/>
    </xf>
    <xf numFmtId="8" fontId="12" fillId="4" borderId="62" xfId="0" applyNumberFormat="1" applyFont="1" applyFill="1" applyBorder="1" applyAlignment="1">
      <alignment horizontal="center"/>
    </xf>
    <xf numFmtId="6" fontId="12" fillId="4" borderId="62" xfId="0" applyNumberFormat="1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12" fillId="4" borderId="61" xfId="0" applyFont="1" applyFill="1" applyBorder="1" applyAlignment="1">
      <alignment horizontal="center"/>
    </xf>
    <xf numFmtId="6" fontId="12" fillId="4" borderId="3" xfId="0" applyNumberFormat="1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6" fontId="12" fillId="2" borderId="64" xfId="0" applyNumberFormat="1" applyFont="1" applyFill="1" applyBorder="1" applyAlignment="1">
      <alignment horizontal="center"/>
    </xf>
    <xf numFmtId="8" fontId="12" fillId="2" borderId="64" xfId="0" applyNumberFormat="1" applyFont="1" applyFill="1" applyBorder="1" applyAlignment="1">
      <alignment horizontal="center"/>
    </xf>
    <xf numFmtId="0" fontId="12" fillId="2" borderId="64" xfId="0" applyFont="1" applyFill="1" applyBorder="1" applyAlignment="1">
      <alignment horizontal="center"/>
    </xf>
    <xf numFmtId="6" fontId="12" fillId="2" borderId="24" xfId="0" applyNumberFormat="1" applyFont="1" applyFill="1" applyBorder="1" applyAlignment="1">
      <alignment horizontal="center"/>
    </xf>
    <xf numFmtId="0" fontId="12" fillId="2" borderId="65" xfId="0" applyFont="1" applyFill="1" applyBorder="1" applyAlignment="1">
      <alignment horizontal="center"/>
    </xf>
    <xf numFmtId="8" fontId="11" fillId="2" borderId="64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9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8" fontId="0" fillId="3" borderId="0" xfId="0" applyNumberFormat="1" applyFill="1" applyBorder="1" applyAlignment="1">
      <alignment/>
    </xf>
    <xf numFmtId="8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6" fontId="0" fillId="3" borderId="0" xfId="0" applyNumberFormat="1" applyFill="1" applyBorder="1" applyAlignment="1">
      <alignment horizontal="center"/>
    </xf>
    <xf numFmtId="0" fontId="8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/>
    </xf>
    <xf numFmtId="0" fontId="8" fillId="4" borderId="66" xfId="0" applyFont="1" applyFill="1" applyBorder="1" applyAlignment="1">
      <alignment wrapText="1"/>
    </xf>
    <xf numFmtId="0" fontId="6" fillId="3" borderId="67" xfId="0" applyFont="1" applyFill="1" applyBorder="1" applyAlignment="1">
      <alignment wrapText="1"/>
    </xf>
    <xf numFmtId="0" fontId="6" fillId="3" borderId="68" xfId="0" applyFont="1" applyFill="1" applyBorder="1" applyAlignment="1">
      <alignment horizontal="center"/>
    </xf>
    <xf numFmtId="0" fontId="6" fillId="3" borderId="69" xfId="0" applyFont="1" applyFill="1" applyBorder="1" applyAlignment="1">
      <alignment horizontal="center"/>
    </xf>
    <xf numFmtId="0" fontId="6" fillId="3" borderId="67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3" fontId="8" fillId="2" borderId="70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horizontal="right"/>
    </xf>
    <xf numFmtId="0" fontId="6" fillId="3" borderId="7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3" fontId="8" fillId="3" borderId="7" xfId="0" applyNumberFormat="1" applyFont="1" applyFill="1" applyBorder="1" applyAlignment="1">
      <alignment horizontal="right"/>
    </xf>
    <xf numFmtId="4" fontId="12" fillId="4" borderId="54" xfId="0" applyNumberFormat="1" applyFont="1" applyFill="1" applyBorder="1" applyAlignment="1">
      <alignment horizontal="center"/>
    </xf>
    <xf numFmtId="4" fontId="12" fillId="4" borderId="55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/>
    </xf>
    <xf numFmtId="0" fontId="16" fillId="5" borderId="71" xfId="0" applyFont="1" applyFill="1" applyBorder="1" applyAlignment="1">
      <alignment/>
    </xf>
    <xf numFmtId="0" fontId="16" fillId="2" borderId="60" xfId="0" applyFont="1" applyFill="1" applyBorder="1" applyAlignment="1">
      <alignment horizontal="center" wrapText="1"/>
    </xf>
    <xf numFmtId="0" fontId="16" fillId="2" borderId="72" xfId="0" applyFont="1" applyFill="1" applyBorder="1" applyAlignment="1">
      <alignment horizontal="center" wrapText="1"/>
    </xf>
    <xf numFmtId="0" fontId="16" fillId="2" borderId="73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right"/>
    </xf>
    <xf numFmtId="0" fontId="0" fillId="3" borderId="74" xfId="0" applyFill="1" applyBorder="1" applyAlignment="1">
      <alignment horizontal="right"/>
    </xf>
    <xf numFmtId="0" fontId="0" fillId="3" borderId="75" xfId="0" applyFill="1" applyBorder="1" applyAlignment="1">
      <alignment horizontal="right"/>
    </xf>
    <xf numFmtId="6" fontId="0" fillId="3" borderId="74" xfId="0" applyNumberFormat="1" applyFill="1" applyBorder="1" applyAlignment="1">
      <alignment horizontal="right"/>
    </xf>
    <xf numFmtId="4" fontId="0" fillId="0" borderId="74" xfId="0" applyNumberFormat="1" applyBorder="1" applyAlignment="1">
      <alignment horizontal="right"/>
    </xf>
    <xf numFmtId="176" fontId="0" fillId="3" borderId="74" xfId="0" applyNumberFormat="1" applyFill="1" applyBorder="1" applyAlignment="1">
      <alignment horizontal="right"/>
    </xf>
    <xf numFmtId="2" fontId="0" fillId="3" borderId="76" xfId="0" applyNumberFormat="1" applyFill="1" applyBorder="1" applyAlignment="1">
      <alignment horizontal="right"/>
    </xf>
    <xf numFmtId="0" fontId="0" fillId="3" borderId="77" xfId="0" applyFont="1" applyFill="1" applyBorder="1" applyAlignment="1">
      <alignment/>
    </xf>
    <xf numFmtId="2" fontId="0" fillId="3" borderId="10" xfId="0" applyNumberFormat="1" applyFill="1" applyBorder="1" applyAlignment="1">
      <alignment horizontal="center"/>
    </xf>
    <xf numFmtId="0" fontId="16" fillId="3" borderId="56" xfId="0" applyFont="1" applyFill="1" applyBorder="1" applyAlignment="1">
      <alignment horizontal="center"/>
    </xf>
    <xf numFmtId="168" fontId="16" fillId="3" borderId="1" xfId="0" applyNumberFormat="1" applyFont="1" applyFill="1" applyBorder="1" applyAlignment="1">
      <alignment horizontal="center"/>
    </xf>
    <xf numFmtId="168" fontId="16" fillId="3" borderId="78" xfId="0" applyNumberFormat="1" applyFont="1" applyFill="1" applyBorder="1" applyAlignment="1">
      <alignment horizontal="center"/>
    </xf>
    <xf numFmtId="0" fontId="16" fillId="3" borderId="54" xfId="0" applyFont="1" applyFill="1" applyBorder="1" applyAlignment="1">
      <alignment horizontal="center"/>
    </xf>
    <xf numFmtId="168" fontId="16" fillId="3" borderId="2" xfId="0" applyNumberFormat="1" applyFont="1" applyFill="1" applyBorder="1" applyAlignment="1">
      <alignment horizontal="center"/>
    </xf>
    <xf numFmtId="168" fontId="16" fillId="3" borderId="79" xfId="0" applyNumberFormat="1" applyFont="1" applyFill="1" applyBorder="1" applyAlignment="1">
      <alignment horizontal="center"/>
    </xf>
    <xf numFmtId="0" fontId="16" fillId="3" borderId="80" xfId="0" applyFont="1" applyFill="1" applyBorder="1" applyAlignment="1">
      <alignment horizontal="center"/>
    </xf>
    <xf numFmtId="0" fontId="16" fillId="3" borderId="81" xfId="0" applyFont="1" applyFill="1" applyBorder="1" applyAlignment="1">
      <alignment horizontal="center"/>
    </xf>
    <xf numFmtId="168" fontId="16" fillId="3" borderId="82" xfId="0" applyNumberFormat="1" applyFont="1" applyFill="1" applyBorder="1" applyAlignment="1">
      <alignment horizontal="center"/>
    </xf>
    <xf numFmtId="168" fontId="16" fillId="3" borderId="83" xfId="0" applyNumberFormat="1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0" fillId="2" borderId="36" xfId="0" applyFill="1" applyBorder="1" applyAlignment="1">
      <alignment horizontal="center" wrapText="1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2" borderId="8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2" borderId="88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89" xfId="0" applyNumberFormat="1" applyFill="1" applyBorder="1" applyAlignment="1">
      <alignment horizontal="center"/>
    </xf>
    <xf numFmtId="1" fontId="0" fillId="3" borderId="90" xfId="0" applyNumberFormat="1" applyFill="1" applyBorder="1" applyAlignment="1">
      <alignment horizontal="center"/>
    </xf>
    <xf numFmtId="1" fontId="0" fillId="3" borderId="91" xfId="0" applyNumberFormat="1" applyFill="1" applyBorder="1" applyAlignment="1">
      <alignment horizontal="center"/>
    </xf>
    <xf numFmtId="1" fontId="0" fillId="3" borderId="89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" fontId="0" fillId="3" borderId="8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2" borderId="88" xfId="0" applyFill="1" applyBorder="1" applyAlignment="1">
      <alignment/>
    </xf>
    <xf numFmtId="0" fontId="0" fillId="3" borderId="8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89" xfId="0" applyFill="1" applyBorder="1" applyAlignment="1">
      <alignment/>
    </xf>
    <xf numFmtId="0" fontId="0" fillId="2" borderId="89" xfId="0" applyFill="1" applyBorder="1" applyAlignment="1">
      <alignment/>
    </xf>
    <xf numFmtId="0" fontId="0" fillId="3" borderId="92" xfId="0" applyFill="1" applyBorder="1" applyAlignment="1">
      <alignment wrapText="1"/>
    </xf>
    <xf numFmtId="1" fontId="0" fillId="2" borderId="93" xfId="0" applyNumberFormat="1" applyFill="1" applyBorder="1" applyAlignment="1">
      <alignment horizontal="center"/>
    </xf>
    <xf numFmtId="1" fontId="0" fillId="3" borderId="93" xfId="0" applyNumberFormat="1" applyFill="1" applyBorder="1" applyAlignment="1">
      <alignment horizontal="center"/>
    </xf>
    <xf numFmtId="1" fontId="0" fillId="3" borderId="94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95" xfId="0" applyFill="1" applyBorder="1" applyAlignment="1">
      <alignment horizontal="center" wrapText="1"/>
    </xf>
    <xf numFmtId="0" fontId="0" fillId="6" borderId="96" xfId="0" applyFill="1" applyBorder="1" applyAlignment="1">
      <alignment horizontal="center" wrapText="1"/>
    </xf>
    <xf numFmtId="0" fontId="0" fillId="6" borderId="96" xfId="0" applyFill="1" applyBorder="1" applyAlignment="1">
      <alignment horizontal="center"/>
    </xf>
    <xf numFmtId="0" fontId="0" fillId="6" borderId="94" xfId="0" applyFill="1" applyBorder="1" applyAlignment="1">
      <alignment horizontal="center" wrapText="1"/>
    </xf>
    <xf numFmtId="0" fontId="0" fillId="7" borderId="36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7" borderId="15" xfId="0" applyFill="1" applyBorder="1" applyAlignment="1">
      <alignment horizontal="center"/>
    </xf>
    <xf numFmtId="0" fontId="0" fillId="7" borderId="37" xfId="0" applyFill="1" applyBorder="1" applyAlignment="1">
      <alignment horizontal="center" wrapText="1"/>
    </xf>
    <xf numFmtId="0" fontId="0" fillId="8" borderId="36" xfId="0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  <xf numFmtId="0" fontId="0" fillId="8" borderId="15" xfId="0" applyFill="1" applyBorder="1" applyAlignment="1">
      <alignment horizontal="center"/>
    </xf>
    <xf numFmtId="0" fontId="0" fillId="8" borderId="37" xfId="0" applyFill="1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68" fontId="0" fillId="6" borderId="23" xfId="0" applyNumberFormat="1" applyFill="1" applyBorder="1" applyAlignment="1">
      <alignment horizontal="center"/>
    </xf>
    <xf numFmtId="168" fontId="0" fillId="3" borderId="23" xfId="0" applyNumberFormat="1" applyFill="1" applyBorder="1" applyAlignment="1">
      <alignment horizontal="center"/>
    </xf>
    <xf numFmtId="168" fontId="0" fillId="6" borderId="23" xfId="0" applyNumberFormat="1" applyFont="1" applyFill="1" applyBorder="1" applyAlignment="1">
      <alignment horizontal="center"/>
    </xf>
    <xf numFmtId="168" fontId="0" fillId="3" borderId="23" xfId="0" applyNumberFormat="1" applyFont="1" applyFill="1" applyBorder="1" applyAlignment="1">
      <alignment horizontal="center"/>
    </xf>
    <xf numFmtId="168" fontId="0" fillId="6" borderId="11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68" fontId="0" fillId="7" borderId="23" xfId="0" applyNumberFormat="1" applyFill="1" applyBorder="1" applyAlignment="1">
      <alignment horizontal="center"/>
    </xf>
    <xf numFmtId="168" fontId="0" fillId="7" borderId="23" xfId="0" applyNumberFormat="1" applyFont="1" applyFill="1" applyBorder="1" applyAlignment="1">
      <alignment horizontal="center"/>
    </xf>
    <xf numFmtId="168" fontId="0" fillId="7" borderId="11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68" fontId="0" fillId="8" borderId="23" xfId="0" applyNumberFormat="1" applyFill="1" applyBorder="1" applyAlignment="1">
      <alignment horizontal="center"/>
    </xf>
    <xf numFmtId="168" fontId="0" fillId="8" borderId="23" xfId="0" applyNumberFormat="1" applyFont="1" applyFill="1" applyBorder="1" applyAlignment="1">
      <alignment horizontal="center"/>
    </xf>
    <xf numFmtId="168" fontId="0" fillId="8" borderId="11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68" fontId="0" fillId="6" borderId="24" xfId="0" applyNumberFormat="1" applyFill="1" applyBorder="1" applyAlignment="1">
      <alignment horizontal="center"/>
    </xf>
    <xf numFmtId="168" fontId="0" fillId="3" borderId="2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8" fontId="0" fillId="7" borderId="2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/>
    </xf>
    <xf numFmtId="168" fontId="0" fillId="0" borderId="5" xfId="0" applyNumberFormat="1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68" fontId="0" fillId="8" borderId="2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3" borderId="5" xfId="0" applyNumberFormat="1" applyFill="1" applyBorder="1" applyAlignment="1">
      <alignment/>
    </xf>
    <xf numFmtId="0" fontId="0" fillId="3" borderId="5" xfId="0" applyFill="1" applyBorder="1" applyAlignment="1">
      <alignment/>
    </xf>
    <xf numFmtId="168" fontId="0" fillId="0" borderId="24" xfId="0" applyNumberFormat="1" applyFill="1" applyBorder="1" applyAlignment="1">
      <alignment horizontal="center"/>
    </xf>
    <xf numFmtId="168" fontId="0" fillId="8" borderId="47" xfId="0" applyNumberFormat="1" applyFill="1" applyBorder="1" applyAlignment="1">
      <alignment horizontal="center"/>
    </xf>
    <xf numFmtId="168" fontId="0" fillId="3" borderId="5" xfId="0" applyNumberFormat="1" applyFont="1" applyFill="1" applyBorder="1" applyAlignment="1">
      <alignment horizontal="center"/>
    </xf>
    <xf numFmtId="168" fontId="0" fillId="3" borderId="0" xfId="0" applyNumberFormat="1" applyFont="1" applyFill="1" applyBorder="1" applyAlignment="1">
      <alignment horizontal="center"/>
    </xf>
    <xf numFmtId="168" fontId="0" fillId="8" borderId="97" xfId="0" applyNumberFormat="1" applyFill="1" applyBorder="1" applyAlignment="1">
      <alignment horizontal="center"/>
    </xf>
    <xf numFmtId="168" fontId="0" fillId="3" borderId="98" xfId="0" applyNumberFormat="1" applyFill="1" applyBorder="1" applyAlignment="1">
      <alignment horizontal="center"/>
    </xf>
    <xf numFmtId="168" fontId="0" fillId="8" borderId="98" xfId="0" applyNumberFormat="1" applyFill="1" applyBorder="1" applyAlignment="1">
      <alignment horizontal="center"/>
    </xf>
    <xf numFmtId="168" fontId="0" fillId="3" borderId="99" xfId="0" applyNumberFormat="1" applyFill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6" fillId="2" borderId="2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0" borderId="34" xfId="0" applyFont="1" applyBorder="1" applyAlignment="1">
      <alignment horizontal="left"/>
    </xf>
    <xf numFmtId="168" fontId="16" fillId="0" borderId="100" xfId="0" applyNumberFormat="1" applyFont="1" applyBorder="1" applyAlignment="1">
      <alignment horizontal="center"/>
    </xf>
    <xf numFmtId="168" fontId="16" fillId="0" borderId="101" xfId="0" applyNumberFormat="1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168" fontId="16" fillId="0" borderId="102" xfId="0" applyNumberFormat="1" applyFont="1" applyBorder="1" applyAlignment="1">
      <alignment horizontal="center"/>
    </xf>
    <xf numFmtId="168" fontId="16" fillId="0" borderId="103" xfId="0" applyNumberFormat="1" applyFont="1" applyBorder="1" applyAlignment="1">
      <alignment horizontal="center"/>
    </xf>
    <xf numFmtId="0" fontId="16" fillId="2" borderId="92" xfId="0" applyFont="1" applyFill="1" applyBorder="1" applyAlignment="1">
      <alignment horizontal="center"/>
    </xf>
    <xf numFmtId="0" fontId="16" fillId="2" borderId="104" xfId="0" applyFont="1" applyFill="1" applyBorder="1" applyAlignment="1">
      <alignment horizontal="center"/>
    </xf>
    <xf numFmtId="0" fontId="16" fillId="2" borderId="105" xfId="0" applyFont="1" applyFill="1" applyBorder="1" applyAlignment="1">
      <alignment horizontal="center"/>
    </xf>
    <xf numFmtId="0" fontId="16" fillId="0" borderId="106" xfId="0" applyFont="1" applyBorder="1" applyAlignment="1">
      <alignment horizontal="left"/>
    </xf>
    <xf numFmtId="168" fontId="16" fillId="0" borderId="107" xfId="0" applyNumberFormat="1" applyFont="1" applyBorder="1" applyAlignment="1">
      <alignment horizontal="center"/>
    </xf>
    <xf numFmtId="168" fontId="16" fillId="0" borderId="108" xfId="0" applyNumberFormat="1" applyFont="1" applyBorder="1" applyAlignment="1">
      <alignment horizontal="center"/>
    </xf>
    <xf numFmtId="0" fontId="0" fillId="3" borderId="74" xfId="0" applyFill="1" applyBorder="1" applyAlignment="1">
      <alignment/>
    </xf>
    <xf numFmtId="0" fontId="0" fillId="3" borderId="75" xfId="0" applyFill="1" applyBorder="1" applyAlignment="1">
      <alignment/>
    </xf>
    <xf numFmtId="6" fontId="0" fillId="3" borderId="74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" fontId="0" fillId="0" borderId="74" xfId="0" applyNumberFormat="1" applyBorder="1" applyAlignment="1">
      <alignment/>
    </xf>
    <xf numFmtId="176" fontId="0" fillId="3" borderId="74" xfId="0" applyNumberFormat="1" applyFill="1" applyBorder="1" applyAlignment="1">
      <alignment/>
    </xf>
    <xf numFmtId="0" fontId="0" fillId="3" borderId="7" xfId="0" applyFont="1" applyFill="1" applyBorder="1" applyAlignment="1">
      <alignment/>
    </xf>
    <xf numFmtId="2" fontId="0" fillId="3" borderId="8" xfId="0" applyNumberFormat="1" applyFill="1" applyBorder="1" applyAlignment="1">
      <alignment horizontal="center"/>
    </xf>
    <xf numFmtId="2" fontId="0" fillId="3" borderId="75" xfId="0" applyNumberFormat="1" applyFill="1" applyBorder="1" applyAlignment="1">
      <alignment/>
    </xf>
    <xf numFmtId="0" fontId="16" fillId="3" borderId="7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106" xfId="0" applyFont="1" applyFill="1" applyBorder="1" applyAlignment="1">
      <alignment horizontal="center"/>
    </xf>
    <xf numFmtId="0" fontId="16" fillId="3" borderId="107" xfId="0" applyFont="1" applyFill="1" applyBorder="1" applyAlignment="1">
      <alignment horizontal="center"/>
    </xf>
    <xf numFmtId="0" fontId="16" fillId="3" borderId="108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left"/>
    </xf>
    <xf numFmtId="168" fontId="16" fillId="3" borderId="100" xfId="0" applyNumberFormat="1" applyFont="1" applyFill="1" applyBorder="1" applyAlignment="1">
      <alignment horizontal="center"/>
    </xf>
    <xf numFmtId="168" fontId="16" fillId="3" borderId="101" xfId="0" applyNumberFormat="1" applyFont="1" applyFill="1" applyBorder="1" applyAlignment="1">
      <alignment horizontal="center"/>
    </xf>
    <xf numFmtId="0" fontId="16" fillId="3" borderId="35" xfId="0" applyFont="1" applyFill="1" applyBorder="1" applyAlignment="1">
      <alignment horizontal="left"/>
    </xf>
    <xf numFmtId="168" fontId="16" fillId="3" borderId="102" xfId="0" applyNumberFormat="1" applyFont="1" applyFill="1" applyBorder="1" applyAlignment="1">
      <alignment horizontal="center"/>
    </xf>
    <xf numFmtId="168" fontId="16" fillId="3" borderId="10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2" fillId="4" borderId="48" xfId="0" applyFont="1" applyFill="1" applyBorder="1" applyAlignment="1">
      <alignment horizontal="center" wrapText="1"/>
    </xf>
    <xf numFmtId="0" fontId="12" fillId="4" borderId="109" xfId="0" applyFont="1" applyFill="1" applyBorder="1" applyAlignment="1">
      <alignment horizontal="center" wrapText="1"/>
    </xf>
    <xf numFmtId="0" fontId="12" fillId="4" borderId="110" xfId="0" applyFont="1" applyFill="1" applyBorder="1" applyAlignment="1">
      <alignment horizontal="center" wrapText="1"/>
    </xf>
    <xf numFmtId="0" fontId="12" fillId="4" borderId="109" xfId="0" applyFont="1" applyFill="1" applyBorder="1" applyAlignment="1">
      <alignment horizontal="center"/>
    </xf>
    <xf numFmtId="0" fontId="12" fillId="4" borderId="111" xfId="0" applyFont="1" applyFill="1" applyBorder="1" applyAlignment="1">
      <alignment horizontal="center"/>
    </xf>
    <xf numFmtId="0" fontId="12" fillId="4" borderId="110" xfId="0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9" fillId="2" borderId="112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113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0" fillId="3" borderId="114" xfId="0" applyFill="1" applyBorder="1" applyAlignment="1">
      <alignment horizontal="center"/>
    </xf>
    <xf numFmtId="0" fontId="0" fillId="3" borderId="115" xfId="0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3" borderId="11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2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Power Curves for Selected Turbines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'Power Curves'!$B$2</c:f>
              <c:strCache>
                <c:ptCount val="1"/>
                <c:pt idx="0">
                  <c:v>Swift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'Power Curves'!$A$3:$A$23</c:f>
              <c:numCache/>
            </c:numRef>
          </c:xVal>
          <c:yVal>
            <c:numRef>
              <c:f>'Power Curves'!$B$3:$B$23</c:f>
              <c:numCache/>
            </c:numRef>
          </c:yVal>
          <c:smooth val="1"/>
        </c:ser>
        <c:ser>
          <c:idx val="1"/>
          <c:order val="1"/>
          <c:tx>
            <c:strRef>
              <c:f>'Power Curves'!$C$2</c:f>
              <c:strCache>
                <c:ptCount val="1"/>
                <c:pt idx="0">
                  <c:v>Proven WT 6000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'Power Curves'!$A$3:$A$23</c:f>
              <c:numCache/>
            </c:numRef>
          </c:xVal>
          <c:yVal>
            <c:numRef>
              <c:f>'Power Curves'!$C$3:$C$23</c:f>
              <c:numCache/>
            </c:numRef>
          </c:yVal>
          <c:smooth val="1"/>
        </c:ser>
        <c:ser>
          <c:idx val="2"/>
          <c:order val="2"/>
          <c:tx>
            <c:strRef>
              <c:f>'Power Curves'!$D$2</c:f>
              <c:strCache>
                <c:ptCount val="1"/>
                <c:pt idx="0">
                  <c:v>Ropatec WRE.060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'Power Curves'!$A$3:$A$23</c:f>
              <c:numCache/>
            </c:numRef>
          </c:xVal>
          <c:yVal>
            <c:numRef>
              <c:f>'Power Curves'!$D$3:$D$23</c:f>
              <c:numCache/>
            </c:numRef>
          </c:yVal>
          <c:smooth val="1"/>
        </c:ser>
        <c:ser>
          <c:idx val="3"/>
          <c:order val="3"/>
          <c:tx>
            <c:strRef>
              <c:f>'Power Curves'!$E$2</c:f>
              <c:strCache>
                <c:ptCount val="1"/>
                <c:pt idx="0">
                  <c:v>Proven     WT 15000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5"/>
            <c:spPr>
              <a:ln w="25400">
                <a:solidFill>
                  <a:srgbClr val="00FF00"/>
                </a:solidFill>
              </a:ln>
            </c:spPr>
            <c:marker>
              <c:symbol val="x"/>
              <c:size val="7"/>
              <c:spPr>
                <a:noFill/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'Power Curves'!$A$3:$A$23</c:f>
              <c:numCache/>
            </c:numRef>
          </c:xVal>
          <c:yVal>
            <c:numRef>
              <c:f>'Power Curves'!$E$3:$E$23</c:f>
              <c:numCache/>
            </c:numRef>
          </c:yVal>
          <c:smooth val="1"/>
        </c:ser>
        <c:ser>
          <c:idx val="4"/>
          <c:order val="4"/>
          <c:tx>
            <c:strRef>
              <c:f>'Power Curves'!$F$2</c:f>
              <c:strCache>
                <c:ptCount val="1"/>
                <c:pt idx="0">
                  <c:v>Westwind 20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'Power Curves'!$A$3:$A$23</c:f>
              <c:numCache/>
            </c:numRef>
          </c:xVal>
          <c:yVal>
            <c:numRef>
              <c:f>'Power Curves'!$F$3:$F$23</c:f>
              <c:numCache/>
            </c:numRef>
          </c:yVal>
          <c:smooth val="1"/>
        </c:ser>
        <c:axId val="65387423"/>
        <c:axId val="51615896"/>
      </c:scatterChart>
      <c:valAx>
        <c:axId val="6538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Wind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615896"/>
        <c:crosses val="autoZero"/>
        <c:crossBetween val="midCat"/>
        <c:dispUnits/>
      </c:valAx>
      <c:valAx>
        <c:axId val="516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Power Outputs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387423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3</xdr:row>
      <xdr:rowOff>123825</xdr:rowOff>
    </xdr:from>
    <xdr:to>
      <xdr:col>10</xdr:col>
      <xdr:colOff>333375</xdr:colOff>
      <xdr:row>32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9600"/>
          <a:ext cx="390525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323850</xdr:rowOff>
    </xdr:from>
    <xdr:to>
      <xdr:col>15</xdr:col>
      <xdr:colOff>104775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752850" y="533400"/>
        <a:ext cx="54959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22" sqref="A22"/>
    </sheetView>
  </sheetViews>
  <sheetFormatPr defaultColWidth="9.140625" defaultRowHeight="12.75"/>
  <sheetData>
    <row r="1" spans="1:18" ht="12.75">
      <c r="A1" s="332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1"/>
      <c r="R1" s="1"/>
    </row>
    <row r="2" spans="1:18" ht="12.7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1"/>
      <c r="R2" s="1"/>
    </row>
    <row r="3" spans="1:18" ht="12.7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">
    <mergeCell ref="A1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5"/>
  <sheetViews>
    <sheetView workbookViewId="0" topLeftCell="Q1">
      <selection activeCell="AD14" sqref="AD14"/>
    </sheetView>
  </sheetViews>
  <sheetFormatPr defaultColWidth="9.140625" defaultRowHeight="12.75"/>
  <sheetData>
    <row r="1" spans="1:29" ht="14.25" thickBot="1" thickTop="1">
      <c r="A1" s="353" t="s">
        <v>146</v>
      </c>
      <c r="B1" s="354"/>
      <c r="C1" s="354"/>
      <c r="D1" s="354"/>
      <c r="E1" s="354"/>
      <c r="F1" s="354"/>
      <c r="G1" s="354"/>
      <c r="H1" s="354"/>
      <c r="I1" s="355"/>
      <c r="J1" s="243"/>
      <c r="K1" s="353" t="s">
        <v>147</v>
      </c>
      <c r="L1" s="354"/>
      <c r="M1" s="354"/>
      <c r="N1" s="354"/>
      <c r="O1" s="354"/>
      <c r="P1" s="354"/>
      <c r="Q1" s="354"/>
      <c r="R1" s="354"/>
      <c r="S1" s="355"/>
      <c r="T1" s="243"/>
      <c r="U1" s="353" t="s">
        <v>148</v>
      </c>
      <c r="V1" s="354"/>
      <c r="W1" s="354"/>
      <c r="X1" s="354"/>
      <c r="Y1" s="354"/>
      <c r="Z1" s="354"/>
      <c r="AA1" s="354"/>
      <c r="AB1" s="354"/>
      <c r="AC1" s="355"/>
    </row>
    <row r="2" spans="1:29" ht="39.75" thickBot="1" thickTop="1">
      <c r="A2" s="244" t="s">
        <v>149</v>
      </c>
      <c r="B2" s="245" t="s">
        <v>150</v>
      </c>
      <c r="C2" s="246" t="s">
        <v>129</v>
      </c>
      <c r="D2" s="245" t="s">
        <v>59</v>
      </c>
      <c r="E2" s="245" t="s">
        <v>130</v>
      </c>
      <c r="F2" s="245" t="s">
        <v>151</v>
      </c>
      <c r="G2" s="245" t="s">
        <v>152</v>
      </c>
      <c r="H2" s="245" t="s">
        <v>153</v>
      </c>
      <c r="I2" s="247" t="s">
        <v>132</v>
      </c>
      <c r="J2" s="20"/>
      <c r="K2" s="248" t="s">
        <v>149</v>
      </c>
      <c r="L2" s="249" t="s">
        <v>150</v>
      </c>
      <c r="M2" s="250" t="s">
        <v>129</v>
      </c>
      <c r="N2" s="249" t="s">
        <v>59</v>
      </c>
      <c r="O2" s="249" t="s">
        <v>130</v>
      </c>
      <c r="P2" s="249" t="s">
        <v>151</v>
      </c>
      <c r="Q2" s="249" t="s">
        <v>152</v>
      </c>
      <c r="R2" s="249" t="s">
        <v>153</v>
      </c>
      <c r="S2" s="251" t="s">
        <v>132</v>
      </c>
      <c r="T2" s="20"/>
      <c r="U2" s="252" t="s">
        <v>149</v>
      </c>
      <c r="V2" s="253" t="s">
        <v>150</v>
      </c>
      <c r="W2" s="254" t="s">
        <v>129</v>
      </c>
      <c r="X2" s="253" t="s">
        <v>59</v>
      </c>
      <c r="Y2" s="253" t="s">
        <v>130</v>
      </c>
      <c r="Z2" s="253" t="s">
        <v>151</v>
      </c>
      <c r="AA2" s="253" t="s">
        <v>152</v>
      </c>
      <c r="AB2" s="253" t="s">
        <v>153</v>
      </c>
      <c r="AC2" s="255" t="s">
        <v>132</v>
      </c>
    </row>
    <row r="3" spans="1:29" ht="13.5" thickTop="1">
      <c r="A3" s="256">
        <v>0</v>
      </c>
      <c r="B3" s="257">
        <v>47</v>
      </c>
      <c r="C3" s="258">
        <f>(0.35*(0.5*1.225*PI()*(2^2)/4*A3^3)/1000)*B3</f>
        <v>0</v>
      </c>
      <c r="D3" s="259">
        <f>(0.246*(0.5*1.225*(14.52)*A3^3)/1000)*B3</f>
        <v>0</v>
      </c>
      <c r="E3" s="258">
        <f>(0.239*(0.5*1.225*PI()*(5.5^2)/4*A3^3)/1000)*B3</f>
        <v>0</v>
      </c>
      <c r="F3" s="259">
        <f>(0.2228*(0.5*1.225*PI()*(9^2)/4*A3^3)/1000)*B3</f>
        <v>0</v>
      </c>
      <c r="G3" s="260">
        <f>(0.14*(0.5*1.225*PI()*(7.92^2)/4*A3^3)/1000)*B3</f>
        <v>0</v>
      </c>
      <c r="H3" s="261">
        <f>(0.14*(0.5*1.225*PI()*(8.84^2)/4*A3^3)/1000)*B3</f>
        <v>0</v>
      </c>
      <c r="I3" s="262">
        <f>(0.14*(0.5*1.225*PI()*(10.4^2)/4*A3^3)/1000)*B3</f>
        <v>0</v>
      </c>
      <c r="J3" s="20"/>
      <c r="K3" s="263">
        <v>0</v>
      </c>
      <c r="L3" s="257">
        <v>47</v>
      </c>
      <c r="M3" s="264">
        <f>(0.35*(0.5*1.225*PI()*(2^2)/4*K3^3)/1000)*L3</f>
        <v>0</v>
      </c>
      <c r="N3" s="259">
        <f>(0.246*(0.5*1.225*(14.52)*K3^3)/1000)*L3</f>
        <v>0</v>
      </c>
      <c r="O3" s="264">
        <f>(0.239*(0.5*1.225*PI()*(5.5^2)/4*K3^3)/1000)*L3</f>
        <v>0</v>
      </c>
      <c r="P3" s="259">
        <f>(0.2228*(0.5*1.225*PI()*(9^2)/4*K3^3)/1000)*L3</f>
        <v>0</v>
      </c>
      <c r="Q3" s="265">
        <f>(0.14*(0.5*1.225*PI()*(7.92^2)/4*K3^3)/1000)*L3</f>
        <v>0</v>
      </c>
      <c r="R3" s="261">
        <f>(0.14*(0.5*1.225*PI()*(8.84^2)/4*K3^3)/1000)*L3</f>
        <v>0</v>
      </c>
      <c r="S3" s="266">
        <f>(0.14*(0.5*1.225*PI()*(10.4^2)/4*K3^3)/1000)*L3</f>
        <v>0</v>
      </c>
      <c r="T3" s="20"/>
      <c r="U3" s="267">
        <v>0</v>
      </c>
      <c r="V3" s="257">
        <v>47</v>
      </c>
      <c r="W3" s="268">
        <f>(0.35*(0.5*1.225*PI()*(2^2)/4*U3^3)/1000)*V3</f>
        <v>0</v>
      </c>
      <c r="X3" s="259">
        <f>(0.246*(0.5*1.225*(14.52)*U3^3)/1000)*V3</f>
        <v>0</v>
      </c>
      <c r="Y3" s="268">
        <f>(0.239*(0.5*1.225*PI()*(5.5^2)/4*U3^3)/1000)*V3</f>
        <v>0</v>
      </c>
      <c r="Z3" s="259">
        <f>(0.2228*(0.5*1.225*PI()*(9^2)/4*U3^3)/1000)*V3</f>
        <v>0</v>
      </c>
      <c r="AA3" s="269">
        <f>(0.14*(0.5*1.225*PI()*(7.92^2)/4*U3^3)/1000)*V3</f>
        <v>0</v>
      </c>
      <c r="AB3" s="261">
        <f>(0.14*(0.5*1.225*PI()*(8.84^2)/4*U3^3)/1000)*V3</f>
        <v>0</v>
      </c>
      <c r="AC3" s="270">
        <f>(0.14*(0.5*1.225*PI()*(10.4^2)/4*U3^3)/1000)*V3</f>
        <v>0</v>
      </c>
    </row>
    <row r="4" spans="1:29" ht="12.75">
      <c r="A4" s="256">
        <f>A3+0.5</f>
        <v>0.5</v>
      </c>
      <c r="B4" s="257">
        <v>0</v>
      </c>
      <c r="C4" s="258">
        <f aca="true" t="shared" si="0" ref="C4:C29">(0.35*(0.5*1.225*PI()*(2^2)/4*A4^3)/1000)*B4</f>
        <v>0</v>
      </c>
      <c r="D4" s="259">
        <f aca="true" t="shared" si="1" ref="D4:D31">(0.246*(0.5*1.225*(14.52)*A4^3)/1000)*B4</f>
        <v>0</v>
      </c>
      <c r="E4" s="258">
        <f aca="true" t="shared" si="2" ref="E4:E27">(0.239*(0.5*1.225*PI()*(5.5^2)/4*A4^3)/1000)*B4</f>
        <v>0</v>
      </c>
      <c r="F4" s="259">
        <f aca="true" t="shared" si="3" ref="F4:F27">(0.2228*(0.5*1.225*PI()*(9^2)/4*A4^3)/1000)*B4</f>
        <v>0</v>
      </c>
      <c r="G4" s="260">
        <f aca="true" t="shared" si="4" ref="G4:G39">(0.14*(0.5*1.225*PI()*(7.92^2)/4*A4^3)/1000)*B4</f>
        <v>0</v>
      </c>
      <c r="H4" s="261">
        <f aca="true" t="shared" si="5" ref="H4:H39">(0.14*(0.5*1.225*PI()*(8.84^2)/4*A4^3)/1000)*B4</f>
        <v>0</v>
      </c>
      <c r="I4" s="262">
        <f aca="true" t="shared" si="6" ref="I4:I31">(0.14*(0.5*1.225*PI()*(10.4^2)/4*A4^3)/1000)*B4</f>
        <v>0</v>
      </c>
      <c r="J4" s="20"/>
      <c r="K4" s="263">
        <f>K3+0.5</f>
        <v>0.5</v>
      </c>
      <c r="L4" s="257">
        <v>0</v>
      </c>
      <c r="M4" s="264">
        <f aca="true" t="shared" si="7" ref="M4:M29">(0.35*(0.5*1.225*PI()*(2^2)/4*K4^3)/1000)*L4</f>
        <v>0</v>
      </c>
      <c r="N4" s="259">
        <f>(0.246*(0.5*1.225*(14.52)*K4^3)/1000)*L4</f>
        <v>0</v>
      </c>
      <c r="O4" s="264">
        <f aca="true" t="shared" si="8" ref="O4:O27">(0.239*(0.5*1.225*PI()*(5.5^2)/4*K4^3)/1000)*L4</f>
        <v>0</v>
      </c>
      <c r="P4" s="259">
        <f aca="true" t="shared" si="9" ref="P4:P27">(0.2228*(0.5*1.225*PI()*(9^2)/4*K4^3)/1000)*L4</f>
        <v>0</v>
      </c>
      <c r="Q4" s="265">
        <f>(0.14*(0.5*1.225*PI()*(7.92^2)/4*K4^3)/1000)*L4</f>
        <v>0</v>
      </c>
      <c r="R4" s="261">
        <f>(0.14*(0.5*1.225*PI()*(8.84^2)/4*K4^3)/1000)*L4</f>
        <v>0</v>
      </c>
      <c r="S4" s="266">
        <f>(0.14*(0.5*1.225*PI()*(10.4^2)/4*K4^3)/1000)*L4</f>
        <v>0</v>
      </c>
      <c r="T4" s="20"/>
      <c r="U4" s="267">
        <f>U3+0.5</f>
        <v>0.5</v>
      </c>
      <c r="V4" s="257">
        <v>0</v>
      </c>
      <c r="W4" s="268">
        <f aca="true" t="shared" si="10" ref="W4:W29">(0.35*(0.5*1.225*PI()*(2^2)/4*U4^3)/1000)*V4</f>
        <v>0</v>
      </c>
      <c r="X4" s="259">
        <f>(0.246*(0.5*1.225*(14.52)*U4^3)/1000)*V4</f>
        <v>0</v>
      </c>
      <c r="Y4" s="268">
        <f aca="true" t="shared" si="11" ref="Y4:Y27">(0.239*(0.5*1.225*PI()*(5.5^2)/4*U4^3)/1000)*V4</f>
        <v>0</v>
      </c>
      <c r="Z4" s="259">
        <f>(0.2228*(0.5*1.225*PI()*(9^2)/4*U4^3)/1000)*V4</f>
        <v>0</v>
      </c>
      <c r="AA4" s="269">
        <f>(0.14*(0.5*1.225*PI()*(7.92^2)/4*U4^3)/1000)*V4</f>
        <v>0</v>
      </c>
      <c r="AB4" s="261">
        <f>(0.14*(0.5*1.225*PI()*(8.84^2)/4*U4^3)/1000)*V4</f>
        <v>0</v>
      </c>
      <c r="AC4" s="270">
        <f>(0.14*(0.5*1.225*PI()*(10.4^2)/4*U4^3)/1000)*V4</f>
        <v>0</v>
      </c>
    </row>
    <row r="5" spans="1:29" ht="12.75">
      <c r="A5" s="256">
        <f aca="true" t="shared" si="12" ref="A5:A39">A4+0.5</f>
        <v>1</v>
      </c>
      <c r="B5" s="257">
        <v>39</v>
      </c>
      <c r="C5" s="258">
        <f t="shared" si="0"/>
        <v>0.026265678079419166</v>
      </c>
      <c r="D5" s="259">
        <f aca="true" t="shared" si="13" ref="D5:I5">D3</f>
        <v>0</v>
      </c>
      <c r="E5" s="258">
        <f>(0.239*(0.5*1.225*PI()*(5.5^2)/4*A3^3)/1000)*B5</f>
        <v>0</v>
      </c>
      <c r="F5" s="259">
        <f>F3</f>
        <v>0</v>
      </c>
      <c r="G5" s="260">
        <f t="shared" si="13"/>
        <v>0</v>
      </c>
      <c r="H5" s="261">
        <f t="shared" si="13"/>
        <v>0</v>
      </c>
      <c r="I5" s="262">
        <f t="shared" si="13"/>
        <v>0</v>
      </c>
      <c r="J5" s="20"/>
      <c r="K5" s="263">
        <f aca="true" t="shared" si="14" ref="K5:K49">K4+0.5</f>
        <v>1</v>
      </c>
      <c r="L5" s="257">
        <v>19</v>
      </c>
      <c r="M5" s="264">
        <f t="shared" si="7"/>
        <v>0.012796099577152926</v>
      </c>
      <c r="N5" s="259">
        <f aca="true" t="shared" si="15" ref="N5:S5">N3</f>
        <v>0</v>
      </c>
      <c r="O5" s="264">
        <f>(0.239*(0.5*1.225*PI()*(5.5^2)/4*K3^3)/1000)*L5</f>
        <v>0</v>
      </c>
      <c r="P5" s="259">
        <f>P3</f>
        <v>0</v>
      </c>
      <c r="Q5" s="265">
        <f t="shared" si="15"/>
        <v>0</v>
      </c>
      <c r="R5" s="261">
        <f t="shared" si="15"/>
        <v>0</v>
      </c>
      <c r="S5" s="266">
        <f t="shared" si="15"/>
        <v>0</v>
      </c>
      <c r="T5" s="20"/>
      <c r="U5" s="267">
        <f aca="true" t="shared" si="16" ref="U5:U67">U4+0.5</f>
        <v>1</v>
      </c>
      <c r="V5" s="257">
        <v>19</v>
      </c>
      <c r="W5" s="268">
        <f t="shared" si="10"/>
        <v>0.012796099577152926</v>
      </c>
      <c r="X5" s="259">
        <f aca="true" t="shared" si="17" ref="X5:AC5">X3</f>
        <v>0</v>
      </c>
      <c r="Y5" s="268">
        <f>(0.239*(0.5*1.225*PI()*(5.5^2)/4*U3^3)/1000)*V5</f>
        <v>0</v>
      </c>
      <c r="Z5" s="259">
        <f>Z3</f>
        <v>0</v>
      </c>
      <c r="AA5" s="269">
        <f t="shared" si="17"/>
        <v>0</v>
      </c>
      <c r="AB5" s="261">
        <f t="shared" si="17"/>
        <v>0</v>
      </c>
      <c r="AC5" s="270">
        <f t="shared" si="17"/>
        <v>0</v>
      </c>
    </row>
    <row r="6" spans="1:29" ht="12.75">
      <c r="A6" s="256">
        <f t="shared" si="12"/>
        <v>1.5</v>
      </c>
      <c r="B6" s="257">
        <v>0</v>
      </c>
      <c r="C6" s="258">
        <f t="shared" si="0"/>
        <v>0</v>
      </c>
      <c r="D6" s="259">
        <f t="shared" si="1"/>
        <v>0</v>
      </c>
      <c r="E6" s="258">
        <f t="shared" si="2"/>
        <v>0</v>
      </c>
      <c r="F6" s="259">
        <f t="shared" si="3"/>
        <v>0</v>
      </c>
      <c r="G6" s="260">
        <f t="shared" si="4"/>
        <v>0</v>
      </c>
      <c r="H6" s="261">
        <f t="shared" si="5"/>
        <v>0</v>
      </c>
      <c r="I6" s="262">
        <f t="shared" si="6"/>
        <v>0</v>
      </c>
      <c r="J6" s="20"/>
      <c r="K6" s="263">
        <f t="shared" si="14"/>
        <v>1.5</v>
      </c>
      <c r="L6" s="257">
        <v>0</v>
      </c>
      <c r="M6" s="264">
        <f t="shared" si="7"/>
        <v>0</v>
      </c>
      <c r="N6" s="259">
        <f aca="true" t="shared" si="18" ref="N6:N31">(0.246*(0.5*1.225*(14.52)*K6^3)/1000)*L6</f>
        <v>0</v>
      </c>
      <c r="O6" s="264">
        <f t="shared" si="8"/>
        <v>0</v>
      </c>
      <c r="P6" s="259">
        <f t="shared" si="9"/>
        <v>0</v>
      </c>
      <c r="Q6" s="265">
        <f aca="true" t="shared" si="19" ref="Q6:Q49">(0.14*(0.5*1.225*PI()*(7.92^2)/4*K6^3)/1000)*L6</f>
        <v>0</v>
      </c>
      <c r="R6" s="261">
        <f aca="true" t="shared" si="20" ref="R6:R49">(0.14*(0.5*1.225*PI()*(8.84^2)/4*K6^3)/1000)*L6</f>
        <v>0</v>
      </c>
      <c r="S6" s="266">
        <f>(0.14*(0.5*1.225*PI()*(10.4^2)/4*K6^3)/1000)*L6</f>
        <v>0</v>
      </c>
      <c r="T6" s="20"/>
      <c r="U6" s="267">
        <f t="shared" si="16"/>
        <v>1.5</v>
      </c>
      <c r="V6" s="257">
        <v>0</v>
      </c>
      <c r="W6" s="268">
        <f t="shared" si="10"/>
        <v>0</v>
      </c>
      <c r="X6" s="259">
        <f aca="true" t="shared" si="21" ref="X6:X31">(0.246*(0.5*1.225*(14.52)*U6^3)/1000)*V6</f>
        <v>0</v>
      </c>
      <c r="Y6" s="268">
        <f t="shared" si="11"/>
        <v>0</v>
      </c>
      <c r="Z6" s="259">
        <f aca="true" t="shared" si="22" ref="Z6:Z27">(0.2228*(0.5*1.225*PI()*(9^2)/4*U6^3)/1000)*V6</f>
        <v>0</v>
      </c>
      <c r="AA6" s="269">
        <f aca="true" t="shared" si="23" ref="AA6:AA67">(0.14*(0.5*1.225*PI()*(7.92^2)/4*U6^3)/1000)*V6</f>
        <v>0</v>
      </c>
      <c r="AB6" s="261">
        <f aca="true" t="shared" si="24" ref="AB6:AB56">(0.14*(0.5*1.225*PI()*(8.84^2)/4*U6^3)/1000)*V6</f>
        <v>0</v>
      </c>
      <c r="AC6" s="270">
        <f>(0.14*(0.5*1.225*PI()*(10.4^2)/4*U6^3)/1000)*V6</f>
        <v>0</v>
      </c>
    </row>
    <row r="7" spans="1:29" ht="12.75">
      <c r="A7" s="256">
        <f t="shared" si="12"/>
        <v>2</v>
      </c>
      <c r="B7" s="257">
        <v>28</v>
      </c>
      <c r="C7" s="258">
        <f t="shared" si="0"/>
        <v>0.15085927922538186</v>
      </c>
      <c r="D7" s="259">
        <f t="shared" si="1"/>
        <v>0.49006742400000003</v>
      </c>
      <c r="E7" s="258">
        <f t="shared" si="2"/>
        <v>0.7790534814140747</v>
      </c>
      <c r="F7" s="259">
        <f t="shared" si="3"/>
        <v>1.944662314517587</v>
      </c>
      <c r="G7" s="260">
        <f t="shared" si="4"/>
        <v>0.9462859492402993</v>
      </c>
      <c r="H7" s="261">
        <f t="shared" si="5"/>
        <v>1.1788988890635004</v>
      </c>
      <c r="I7" s="262">
        <f>I3</f>
        <v>0</v>
      </c>
      <c r="J7" s="20"/>
      <c r="K7" s="263">
        <f t="shared" si="14"/>
        <v>2</v>
      </c>
      <c r="L7" s="257">
        <v>22</v>
      </c>
      <c r="M7" s="264">
        <f t="shared" si="7"/>
        <v>0.1185322908199429</v>
      </c>
      <c r="N7" s="259">
        <f t="shared" si="18"/>
        <v>0.385052976</v>
      </c>
      <c r="O7" s="264">
        <f t="shared" si="8"/>
        <v>0.6121134496824873</v>
      </c>
      <c r="P7" s="259">
        <f t="shared" si="9"/>
        <v>1.5279489614066755</v>
      </c>
      <c r="Q7" s="265">
        <f t="shared" si="19"/>
        <v>0.7435103886888066</v>
      </c>
      <c r="R7" s="261">
        <f t="shared" si="20"/>
        <v>0.9262776985498932</v>
      </c>
      <c r="S7" s="266">
        <f>S3</f>
        <v>0</v>
      </c>
      <c r="T7" s="20"/>
      <c r="U7" s="267">
        <f t="shared" si="16"/>
        <v>2</v>
      </c>
      <c r="V7" s="257">
        <v>20</v>
      </c>
      <c r="W7" s="268">
        <f t="shared" si="10"/>
        <v>0.10775662801812991</v>
      </c>
      <c r="X7" s="259">
        <f t="shared" si="21"/>
        <v>0.35004816</v>
      </c>
      <c r="Y7" s="268">
        <f t="shared" si="11"/>
        <v>0.5564667724386247</v>
      </c>
      <c r="Z7" s="259">
        <f t="shared" si="22"/>
        <v>1.3890445103697049</v>
      </c>
      <c r="AA7" s="269">
        <f t="shared" si="23"/>
        <v>0.6759185351716424</v>
      </c>
      <c r="AB7" s="261">
        <f t="shared" si="24"/>
        <v>0.8420706350453575</v>
      </c>
      <c r="AC7" s="270">
        <f>AC3</f>
        <v>0</v>
      </c>
    </row>
    <row r="8" spans="1:29" ht="12.75">
      <c r="A8" s="256">
        <f t="shared" si="12"/>
        <v>2.5</v>
      </c>
      <c r="B8" s="257">
        <v>0</v>
      </c>
      <c r="C8" s="258">
        <f t="shared" si="0"/>
        <v>0</v>
      </c>
      <c r="D8" s="259">
        <f t="shared" si="1"/>
        <v>0</v>
      </c>
      <c r="E8" s="258">
        <f t="shared" si="2"/>
        <v>0</v>
      </c>
      <c r="F8" s="259">
        <f t="shared" si="3"/>
        <v>0</v>
      </c>
      <c r="G8" s="260">
        <f t="shared" si="4"/>
        <v>0</v>
      </c>
      <c r="H8" s="261">
        <f t="shared" si="5"/>
        <v>0</v>
      </c>
      <c r="I8" s="262">
        <f t="shared" si="6"/>
        <v>0</v>
      </c>
      <c r="J8" s="243"/>
      <c r="K8" s="263">
        <f t="shared" si="14"/>
        <v>2.5</v>
      </c>
      <c r="L8" s="257">
        <v>0</v>
      </c>
      <c r="M8" s="264">
        <f t="shared" si="7"/>
        <v>0</v>
      </c>
      <c r="N8" s="259">
        <f t="shared" si="18"/>
        <v>0</v>
      </c>
      <c r="O8" s="264">
        <f t="shared" si="8"/>
        <v>0</v>
      </c>
      <c r="P8" s="259">
        <f t="shared" si="9"/>
        <v>0</v>
      </c>
      <c r="Q8" s="265">
        <f t="shared" si="19"/>
        <v>0</v>
      </c>
      <c r="R8" s="261">
        <f t="shared" si="20"/>
        <v>0</v>
      </c>
      <c r="S8" s="266">
        <f aca="true" t="shared" si="25" ref="S8:S31">(0.14*(0.5*1.225*PI()*(10.4^2)/4*K8^3)/1000)*L8</f>
        <v>0</v>
      </c>
      <c r="T8" s="243"/>
      <c r="U8" s="267">
        <f t="shared" si="16"/>
        <v>2.5</v>
      </c>
      <c r="V8" s="257">
        <v>0</v>
      </c>
      <c r="W8" s="268">
        <f t="shared" si="10"/>
        <v>0</v>
      </c>
      <c r="X8" s="259">
        <f t="shared" si="21"/>
        <v>0</v>
      </c>
      <c r="Y8" s="268">
        <f t="shared" si="11"/>
        <v>0</v>
      </c>
      <c r="Z8" s="259">
        <f t="shared" si="22"/>
        <v>0</v>
      </c>
      <c r="AA8" s="269">
        <f t="shared" si="23"/>
        <v>0</v>
      </c>
      <c r="AB8" s="261">
        <f t="shared" si="24"/>
        <v>0</v>
      </c>
      <c r="AC8" s="270">
        <f aca="true" t="shared" si="26" ref="AC8:AC31">(0.14*(0.5*1.225*PI()*(10.4^2)/4*U8^3)/1000)*V8</f>
        <v>0</v>
      </c>
    </row>
    <row r="9" spans="1:29" ht="12.75">
      <c r="A9" s="256">
        <f t="shared" si="12"/>
        <v>3</v>
      </c>
      <c r="B9" s="257">
        <v>38</v>
      </c>
      <c r="C9" s="258">
        <f t="shared" si="0"/>
        <v>0.6909893771662581</v>
      </c>
      <c r="D9" s="259">
        <f t="shared" si="1"/>
        <v>2.2446838259999997</v>
      </c>
      <c r="E9" s="258">
        <f t="shared" si="2"/>
        <v>3.5683431782626815</v>
      </c>
      <c r="F9" s="259">
        <f t="shared" si="3"/>
        <v>8.907247922745736</v>
      </c>
      <c r="G9" s="260">
        <f t="shared" si="4"/>
        <v>4.3343276067881575</v>
      </c>
      <c r="H9" s="261">
        <f t="shared" si="5"/>
        <v>5.399777947228354</v>
      </c>
      <c r="I9" s="262">
        <f t="shared" si="6"/>
        <v>7.473741103430249</v>
      </c>
      <c r="J9" s="271"/>
      <c r="K9" s="263">
        <f t="shared" si="14"/>
        <v>3</v>
      </c>
      <c r="L9" s="257">
        <v>48</v>
      </c>
      <c r="M9" s="264">
        <f t="shared" si="7"/>
        <v>0.8728286869468522</v>
      </c>
      <c r="N9" s="259">
        <f t="shared" si="18"/>
        <v>2.835390096</v>
      </c>
      <c r="O9" s="264">
        <f t="shared" si="8"/>
        <v>4.507380856752861</v>
      </c>
      <c r="P9" s="259">
        <f t="shared" si="9"/>
        <v>11.251260533994612</v>
      </c>
      <c r="Q9" s="265">
        <f t="shared" si="19"/>
        <v>5.474940134890304</v>
      </c>
      <c r="R9" s="261">
        <f t="shared" si="20"/>
        <v>6.820772143867394</v>
      </c>
      <c r="S9" s="266">
        <f t="shared" si="25"/>
        <v>9.440515078017157</v>
      </c>
      <c r="T9" s="271"/>
      <c r="U9" s="267">
        <f t="shared" si="16"/>
        <v>3</v>
      </c>
      <c r="V9" s="257">
        <v>0</v>
      </c>
      <c r="W9" s="268">
        <f t="shared" si="10"/>
        <v>0</v>
      </c>
      <c r="X9" s="259">
        <f t="shared" si="21"/>
        <v>0</v>
      </c>
      <c r="Y9" s="268">
        <f t="shared" si="11"/>
        <v>0</v>
      </c>
      <c r="Z9" s="259">
        <f t="shared" si="22"/>
        <v>0</v>
      </c>
      <c r="AA9" s="269">
        <f t="shared" si="23"/>
        <v>0</v>
      </c>
      <c r="AB9" s="261">
        <f t="shared" si="24"/>
        <v>0</v>
      </c>
      <c r="AC9" s="270">
        <f t="shared" si="26"/>
        <v>0</v>
      </c>
    </row>
    <row r="10" spans="1:29" ht="12.75">
      <c r="A10" s="256">
        <f t="shared" si="12"/>
        <v>3.5</v>
      </c>
      <c r="B10" s="257">
        <v>0</v>
      </c>
      <c r="C10" s="258">
        <f t="shared" si="0"/>
        <v>0</v>
      </c>
      <c r="D10" s="259">
        <f t="shared" si="1"/>
        <v>0</v>
      </c>
      <c r="E10" s="258">
        <f t="shared" si="2"/>
        <v>0</v>
      </c>
      <c r="F10" s="259">
        <f t="shared" si="3"/>
        <v>0</v>
      </c>
      <c r="G10" s="260">
        <f t="shared" si="4"/>
        <v>0</v>
      </c>
      <c r="H10" s="261">
        <f t="shared" si="5"/>
        <v>0</v>
      </c>
      <c r="I10" s="262">
        <f t="shared" si="6"/>
        <v>0</v>
      </c>
      <c r="J10" s="243"/>
      <c r="K10" s="263">
        <f t="shared" si="14"/>
        <v>3.5</v>
      </c>
      <c r="L10" s="257">
        <v>0</v>
      </c>
      <c r="M10" s="264">
        <f t="shared" si="7"/>
        <v>0</v>
      </c>
      <c r="N10" s="259">
        <f t="shared" si="18"/>
        <v>0</v>
      </c>
      <c r="O10" s="264">
        <f t="shared" si="8"/>
        <v>0</v>
      </c>
      <c r="P10" s="259">
        <f t="shared" si="9"/>
        <v>0</v>
      </c>
      <c r="Q10" s="265">
        <f t="shared" si="19"/>
        <v>0</v>
      </c>
      <c r="R10" s="261">
        <f t="shared" si="20"/>
        <v>0</v>
      </c>
      <c r="S10" s="266">
        <f t="shared" si="25"/>
        <v>0</v>
      </c>
      <c r="T10" s="243"/>
      <c r="U10" s="267">
        <f t="shared" si="16"/>
        <v>3.5</v>
      </c>
      <c r="V10" s="257">
        <v>0</v>
      </c>
      <c r="W10" s="268">
        <f t="shared" si="10"/>
        <v>0</v>
      </c>
      <c r="X10" s="259">
        <f t="shared" si="21"/>
        <v>0</v>
      </c>
      <c r="Y10" s="268">
        <f t="shared" si="11"/>
        <v>0</v>
      </c>
      <c r="Z10" s="259">
        <f t="shared" si="22"/>
        <v>0</v>
      </c>
      <c r="AA10" s="269">
        <f t="shared" si="23"/>
        <v>0</v>
      </c>
      <c r="AB10" s="261">
        <f t="shared" si="24"/>
        <v>0</v>
      </c>
      <c r="AC10" s="270">
        <f t="shared" si="26"/>
        <v>0</v>
      </c>
    </row>
    <row r="11" spans="1:29" ht="12.75">
      <c r="A11" s="256">
        <f t="shared" si="12"/>
        <v>4</v>
      </c>
      <c r="B11" s="257">
        <v>11</v>
      </c>
      <c r="C11" s="258">
        <f t="shared" si="0"/>
        <v>0.4741291632797716</v>
      </c>
      <c r="D11" s="259">
        <f t="shared" si="1"/>
        <v>1.540211904</v>
      </c>
      <c r="E11" s="258">
        <f t="shared" si="2"/>
        <v>2.448453798729949</v>
      </c>
      <c r="F11" s="259">
        <f t="shared" si="3"/>
        <v>6.111795845626702</v>
      </c>
      <c r="G11" s="260">
        <f t="shared" si="4"/>
        <v>2.9740415547552264</v>
      </c>
      <c r="H11" s="261">
        <f t="shared" si="5"/>
        <v>3.7051107941995727</v>
      </c>
      <c r="I11" s="262">
        <f t="shared" si="6"/>
        <v>5.128181030034011</v>
      </c>
      <c r="J11" s="20"/>
      <c r="K11" s="263">
        <f t="shared" si="14"/>
        <v>4</v>
      </c>
      <c r="L11" s="257">
        <v>18</v>
      </c>
      <c r="M11" s="264">
        <f t="shared" si="7"/>
        <v>0.7758477217305354</v>
      </c>
      <c r="N11" s="259">
        <f t="shared" si="18"/>
        <v>2.520346752</v>
      </c>
      <c r="O11" s="264">
        <f t="shared" si="8"/>
        <v>4.006560761558099</v>
      </c>
      <c r="P11" s="259">
        <f t="shared" si="9"/>
        <v>10.001120474661876</v>
      </c>
      <c r="Q11" s="265">
        <f t="shared" si="19"/>
        <v>4.866613453235825</v>
      </c>
      <c r="R11" s="261">
        <f t="shared" si="20"/>
        <v>6.062908572326574</v>
      </c>
      <c r="S11" s="266">
        <f t="shared" si="25"/>
        <v>8.391568958237473</v>
      </c>
      <c r="T11" s="20"/>
      <c r="U11" s="267">
        <f t="shared" si="16"/>
        <v>4</v>
      </c>
      <c r="V11" s="257">
        <v>28</v>
      </c>
      <c r="W11" s="268">
        <f t="shared" si="10"/>
        <v>1.206874233803055</v>
      </c>
      <c r="X11" s="259">
        <f t="shared" si="21"/>
        <v>3.9205393920000002</v>
      </c>
      <c r="Y11" s="268">
        <f t="shared" si="11"/>
        <v>6.232427851312598</v>
      </c>
      <c r="Z11" s="259">
        <f t="shared" si="22"/>
        <v>15.557298516140696</v>
      </c>
      <c r="AA11" s="269">
        <f t="shared" si="23"/>
        <v>7.570287593922394</v>
      </c>
      <c r="AB11" s="261">
        <f t="shared" si="24"/>
        <v>9.431191112508003</v>
      </c>
      <c r="AC11" s="270">
        <f t="shared" si="26"/>
        <v>13.053551712813848</v>
      </c>
    </row>
    <row r="12" spans="1:29" ht="12.75">
      <c r="A12" s="256">
        <f t="shared" si="12"/>
        <v>4.5</v>
      </c>
      <c r="B12" s="257">
        <v>0</v>
      </c>
      <c r="C12" s="258">
        <f t="shared" si="0"/>
        <v>0</v>
      </c>
      <c r="D12" s="259">
        <f t="shared" si="1"/>
        <v>0</v>
      </c>
      <c r="E12" s="258">
        <f t="shared" si="2"/>
        <v>0</v>
      </c>
      <c r="F12" s="259">
        <f t="shared" si="3"/>
        <v>0</v>
      </c>
      <c r="G12" s="260">
        <f t="shared" si="4"/>
        <v>0</v>
      </c>
      <c r="H12" s="261">
        <f t="shared" si="5"/>
        <v>0</v>
      </c>
      <c r="I12" s="262">
        <f t="shared" si="6"/>
        <v>0</v>
      </c>
      <c r="J12" s="20"/>
      <c r="K12" s="263">
        <f t="shared" si="14"/>
        <v>4.5</v>
      </c>
      <c r="L12" s="257">
        <v>0</v>
      </c>
      <c r="M12" s="264">
        <f t="shared" si="7"/>
        <v>0</v>
      </c>
      <c r="N12" s="259">
        <f t="shared" si="18"/>
        <v>0</v>
      </c>
      <c r="O12" s="264">
        <f t="shared" si="8"/>
        <v>0</v>
      </c>
      <c r="P12" s="259">
        <f t="shared" si="9"/>
        <v>0</v>
      </c>
      <c r="Q12" s="265">
        <f t="shared" si="19"/>
        <v>0</v>
      </c>
      <c r="R12" s="261">
        <f t="shared" si="20"/>
        <v>0</v>
      </c>
      <c r="S12" s="266">
        <f t="shared" si="25"/>
        <v>0</v>
      </c>
      <c r="T12" s="20"/>
      <c r="U12" s="267">
        <f t="shared" si="16"/>
        <v>4.5</v>
      </c>
      <c r="V12" s="257">
        <v>0</v>
      </c>
      <c r="W12" s="268">
        <f t="shared" si="10"/>
        <v>0</v>
      </c>
      <c r="X12" s="259">
        <f t="shared" si="21"/>
        <v>0</v>
      </c>
      <c r="Y12" s="268">
        <f t="shared" si="11"/>
        <v>0</v>
      </c>
      <c r="Z12" s="259">
        <f t="shared" si="22"/>
        <v>0</v>
      </c>
      <c r="AA12" s="269">
        <f t="shared" si="23"/>
        <v>0</v>
      </c>
      <c r="AB12" s="261">
        <f t="shared" si="24"/>
        <v>0</v>
      </c>
      <c r="AC12" s="270">
        <f t="shared" si="26"/>
        <v>0</v>
      </c>
    </row>
    <row r="13" spans="1:29" ht="12.75">
      <c r="A13" s="256">
        <f t="shared" si="12"/>
        <v>5</v>
      </c>
      <c r="B13" s="257">
        <v>36</v>
      </c>
      <c r="C13" s="258">
        <f t="shared" si="0"/>
        <v>3.0306551630099032</v>
      </c>
      <c r="D13" s="259">
        <f t="shared" si="1"/>
        <v>9.8451045</v>
      </c>
      <c r="E13" s="258">
        <f t="shared" si="2"/>
        <v>15.650627974836322</v>
      </c>
      <c r="F13" s="259">
        <f t="shared" si="3"/>
        <v>39.06687685414795</v>
      </c>
      <c r="G13" s="260">
        <f t="shared" si="4"/>
        <v>19.010208801702444</v>
      </c>
      <c r="H13" s="261">
        <f t="shared" si="5"/>
        <v>23.683236610650678</v>
      </c>
      <c r="I13" s="262">
        <f t="shared" si="6"/>
        <v>32.77956624311513</v>
      </c>
      <c r="J13" s="20"/>
      <c r="K13" s="263">
        <f t="shared" si="14"/>
        <v>5</v>
      </c>
      <c r="L13" s="257">
        <v>11</v>
      </c>
      <c r="M13" s="264">
        <f t="shared" si="7"/>
        <v>0.9260335220308038</v>
      </c>
      <c r="N13" s="259">
        <f t="shared" si="18"/>
        <v>3.008226375</v>
      </c>
      <c r="O13" s="264">
        <f t="shared" si="8"/>
        <v>4.782136325644432</v>
      </c>
      <c r="P13" s="259">
        <f t="shared" si="9"/>
        <v>11.937101260989653</v>
      </c>
      <c r="Q13" s="265">
        <f t="shared" si="19"/>
        <v>5.808674911631302</v>
      </c>
      <c r="R13" s="261">
        <f t="shared" si="20"/>
        <v>7.23654451992104</v>
      </c>
      <c r="S13" s="266">
        <f t="shared" si="25"/>
        <v>10.015978574285178</v>
      </c>
      <c r="T13" s="20"/>
      <c r="U13" s="267">
        <f t="shared" si="16"/>
        <v>5</v>
      </c>
      <c r="V13" s="257">
        <v>20</v>
      </c>
      <c r="W13" s="268">
        <f t="shared" si="10"/>
        <v>1.6836973127832797</v>
      </c>
      <c r="X13" s="259">
        <f t="shared" si="21"/>
        <v>5.4695025</v>
      </c>
      <c r="Y13" s="268">
        <f t="shared" si="11"/>
        <v>8.694793319353511</v>
      </c>
      <c r="Z13" s="259">
        <f t="shared" si="22"/>
        <v>21.70382047452664</v>
      </c>
      <c r="AA13" s="269">
        <f t="shared" si="23"/>
        <v>10.561227112056912</v>
      </c>
      <c r="AB13" s="261">
        <f t="shared" si="24"/>
        <v>13.15735367258371</v>
      </c>
      <c r="AC13" s="270">
        <f t="shared" si="26"/>
        <v>18.21087013506396</v>
      </c>
    </row>
    <row r="14" spans="1:29" ht="12.75">
      <c r="A14" s="256">
        <f t="shared" si="12"/>
        <v>5.5</v>
      </c>
      <c r="B14" s="257">
        <v>0</v>
      </c>
      <c r="C14" s="258">
        <f t="shared" si="0"/>
        <v>0</v>
      </c>
      <c r="D14" s="259">
        <f t="shared" si="1"/>
        <v>0</v>
      </c>
      <c r="E14" s="258">
        <f t="shared" si="2"/>
        <v>0</v>
      </c>
      <c r="F14" s="259">
        <f t="shared" si="3"/>
        <v>0</v>
      </c>
      <c r="G14" s="260">
        <f t="shared" si="4"/>
        <v>0</v>
      </c>
      <c r="H14" s="261">
        <f t="shared" si="5"/>
        <v>0</v>
      </c>
      <c r="I14" s="262">
        <f t="shared" si="6"/>
        <v>0</v>
      </c>
      <c r="J14" s="20"/>
      <c r="K14" s="263">
        <f t="shared" si="14"/>
        <v>5.5</v>
      </c>
      <c r="L14" s="257">
        <v>0</v>
      </c>
      <c r="M14" s="264">
        <f t="shared" si="7"/>
        <v>0</v>
      </c>
      <c r="N14" s="259">
        <f t="shared" si="18"/>
        <v>0</v>
      </c>
      <c r="O14" s="264">
        <f t="shared" si="8"/>
        <v>0</v>
      </c>
      <c r="P14" s="259">
        <f t="shared" si="9"/>
        <v>0</v>
      </c>
      <c r="Q14" s="265">
        <f t="shared" si="19"/>
        <v>0</v>
      </c>
      <c r="R14" s="261">
        <f t="shared" si="20"/>
        <v>0</v>
      </c>
      <c r="S14" s="266">
        <f t="shared" si="25"/>
        <v>0</v>
      </c>
      <c r="T14" s="20"/>
      <c r="U14" s="267">
        <f t="shared" si="16"/>
        <v>5.5</v>
      </c>
      <c r="V14" s="257">
        <v>0</v>
      </c>
      <c r="W14" s="268">
        <f t="shared" si="10"/>
        <v>0</v>
      </c>
      <c r="X14" s="259">
        <f t="shared" si="21"/>
        <v>0</v>
      </c>
      <c r="Y14" s="268">
        <f t="shared" si="11"/>
        <v>0</v>
      </c>
      <c r="Z14" s="259">
        <f t="shared" si="22"/>
        <v>0</v>
      </c>
      <c r="AA14" s="269">
        <f t="shared" si="23"/>
        <v>0</v>
      </c>
      <c r="AB14" s="261">
        <f t="shared" si="24"/>
        <v>0</v>
      </c>
      <c r="AC14" s="270">
        <f t="shared" si="26"/>
        <v>0</v>
      </c>
    </row>
    <row r="15" spans="1:29" ht="12.75">
      <c r="A15" s="256">
        <f t="shared" si="12"/>
        <v>6</v>
      </c>
      <c r="B15" s="257">
        <v>15</v>
      </c>
      <c r="C15" s="258">
        <f t="shared" si="0"/>
        <v>2.1820717173671307</v>
      </c>
      <c r="D15" s="259">
        <f t="shared" si="1"/>
        <v>7.088475239999999</v>
      </c>
      <c r="E15" s="258">
        <f t="shared" si="2"/>
        <v>11.268452141882152</v>
      </c>
      <c r="F15" s="259">
        <f t="shared" si="3"/>
        <v>28.128151334986534</v>
      </c>
      <c r="G15" s="260">
        <f t="shared" si="4"/>
        <v>13.68735033722576</v>
      </c>
      <c r="H15" s="261">
        <f t="shared" si="5"/>
        <v>17.051930359668486</v>
      </c>
      <c r="I15" s="262">
        <f t="shared" si="6"/>
        <v>23.601287695042892</v>
      </c>
      <c r="J15" s="20"/>
      <c r="K15" s="263">
        <f t="shared" si="14"/>
        <v>6</v>
      </c>
      <c r="L15" s="257">
        <v>16</v>
      </c>
      <c r="M15" s="264">
        <f t="shared" si="7"/>
        <v>2.327543165191606</v>
      </c>
      <c r="N15" s="259">
        <f t="shared" si="18"/>
        <v>7.561040255999999</v>
      </c>
      <c r="O15" s="264">
        <f t="shared" si="8"/>
        <v>12.019682284674296</v>
      </c>
      <c r="P15" s="259">
        <f t="shared" si="9"/>
        <v>30.003361423985634</v>
      </c>
      <c r="Q15" s="265">
        <f t="shared" si="19"/>
        <v>14.599840359707478</v>
      </c>
      <c r="R15" s="261">
        <f t="shared" si="20"/>
        <v>18.188725716979718</v>
      </c>
      <c r="S15" s="266">
        <f t="shared" si="25"/>
        <v>25.174706874712417</v>
      </c>
      <c r="T15" s="20"/>
      <c r="U15" s="267">
        <f t="shared" si="16"/>
        <v>6</v>
      </c>
      <c r="V15" s="257">
        <v>18</v>
      </c>
      <c r="W15" s="268">
        <f t="shared" si="10"/>
        <v>2.618486060840557</v>
      </c>
      <c r="X15" s="259">
        <f t="shared" si="21"/>
        <v>8.506170288</v>
      </c>
      <c r="Y15" s="268">
        <f t="shared" si="11"/>
        <v>13.522142570258584</v>
      </c>
      <c r="Z15" s="259">
        <f t="shared" si="22"/>
        <v>33.75378160198384</v>
      </c>
      <c r="AA15" s="269">
        <f t="shared" si="23"/>
        <v>16.424820404670914</v>
      </c>
      <c r="AB15" s="261">
        <f t="shared" si="24"/>
        <v>20.462316431602183</v>
      </c>
      <c r="AC15" s="270">
        <f t="shared" si="26"/>
        <v>28.32154523405147</v>
      </c>
    </row>
    <row r="16" spans="1:29" ht="12.75">
      <c r="A16" s="256">
        <f t="shared" si="12"/>
        <v>6.5</v>
      </c>
      <c r="B16" s="257">
        <v>0</v>
      </c>
      <c r="C16" s="258">
        <f t="shared" si="0"/>
        <v>0</v>
      </c>
      <c r="D16" s="259">
        <f t="shared" si="1"/>
        <v>0</v>
      </c>
      <c r="E16" s="258">
        <f t="shared" si="2"/>
        <v>0</v>
      </c>
      <c r="F16" s="259">
        <f t="shared" si="3"/>
        <v>0</v>
      </c>
      <c r="G16" s="260">
        <f t="shared" si="4"/>
        <v>0</v>
      </c>
      <c r="H16" s="261">
        <f t="shared" si="5"/>
        <v>0</v>
      </c>
      <c r="I16" s="262">
        <f t="shared" si="6"/>
        <v>0</v>
      </c>
      <c r="J16" s="20"/>
      <c r="K16" s="263">
        <f t="shared" si="14"/>
        <v>6.5</v>
      </c>
      <c r="L16" s="257">
        <v>0</v>
      </c>
      <c r="M16" s="264">
        <f t="shared" si="7"/>
        <v>0</v>
      </c>
      <c r="N16" s="259">
        <f t="shared" si="18"/>
        <v>0</v>
      </c>
      <c r="O16" s="264">
        <f t="shared" si="8"/>
        <v>0</v>
      </c>
      <c r="P16" s="259">
        <f t="shared" si="9"/>
        <v>0</v>
      </c>
      <c r="Q16" s="265">
        <f t="shared" si="19"/>
        <v>0</v>
      </c>
      <c r="R16" s="261">
        <f t="shared" si="20"/>
        <v>0</v>
      </c>
      <c r="S16" s="266">
        <f t="shared" si="25"/>
        <v>0</v>
      </c>
      <c r="T16" s="20"/>
      <c r="U16" s="267">
        <f t="shared" si="16"/>
        <v>6.5</v>
      </c>
      <c r="V16" s="257">
        <v>0</v>
      </c>
      <c r="W16" s="268">
        <f t="shared" si="10"/>
        <v>0</v>
      </c>
      <c r="X16" s="259">
        <f t="shared" si="21"/>
        <v>0</v>
      </c>
      <c r="Y16" s="268">
        <f t="shared" si="11"/>
        <v>0</v>
      </c>
      <c r="Z16" s="259">
        <f t="shared" si="22"/>
        <v>0</v>
      </c>
      <c r="AA16" s="269">
        <f t="shared" si="23"/>
        <v>0</v>
      </c>
      <c r="AB16" s="261">
        <f t="shared" si="24"/>
        <v>0</v>
      </c>
      <c r="AC16" s="270">
        <f t="shared" si="26"/>
        <v>0</v>
      </c>
    </row>
    <row r="17" spans="1:29" ht="12.75">
      <c r="A17" s="256">
        <f t="shared" si="12"/>
        <v>7</v>
      </c>
      <c r="B17" s="257">
        <v>17</v>
      </c>
      <c r="C17" s="258">
        <f t="shared" si="0"/>
        <v>3.927055612335722</v>
      </c>
      <c r="D17" s="259">
        <f t="shared" si="1"/>
        <v>12.757067631</v>
      </c>
      <c r="E17" s="258">
        <f t="shared" si="2"/>
        <v>20.27973593806013</v>
      </c>
      <c r="F17" s="259">
        <f t="shared" si="3"/>
        <v>50.62199087478594</v>
      </c>
      <c r="G17" s="260">
        <f t="shared" si="4"/>
        <v>24.633006116161546</v>
      </c>
      <c r="H17" s="261">
        <f t="shared" si="5"/>
        <v>30.688211705934247</v>
      </c>
      <c r="I17" s="262">
        <f t="shared" si="6"/>
        <v>42.475033503023184</v>
      </c>
      <c r="J17" s="243"/>
      <c r="K17" s="263">
        <f t="shared" si="14"/>
        <v>7</v>
      </c>
      <c r="L17" s="257">
        <v>20</v>
      </c>
      <c r="M17" s="264">
        <f t="shared" si="7"/>
        <v>4.6200654262773195</v>
      </c>
      <c r="N17" s="259">
        <f t="shared" si="18"/>
        <v>15.00831486</v>
      </c>
      <c r="O17" s="264">
        <f t="shared" si="8"/>
        <v>23.85851286830604</v>
      </c>
      <c r="P17" s="259">
        <f t="shared" si="9"/>
        <v>59.55528338210111</v>
      </c>
      <c r="Q17" s="265">
        <f t="shared" si="19"/>
        <v>28.98000719548417</v>
      </c>
      <c r="R17" s="261">
        <f t="shared" si="20"/>
        <v>36.103778477569705</v>
      </c>
      <c r="S17" s="266">
        <f t="shared" si="25"/>
        <v>49.970627650615505</v>
      </c>
      <c r="T17" s="243"/>
      <c r="U17" s="267">
        <f t="shared" si="16"/>
        <v>7</v>
      </c>
      <c r="V17" s="257">
        <v>11</v>
      </c>
      <c r="W17" s="268">
        <f t="shared" si="10"/>
        <v>2.541035984452526</v>
      </c>
      <c r="X17" s="259">
        <f t="shared" si="21"/>
        <v>8.254573173</v>
      </c>
      <c r="Y17" s="268">
        <f t="shared" si="11"/>
        <v>13.122182077568322</v>
      </c>
      <c r="Z17" s="259">
        <f t="shared" si="22"/>
        <v>32.75540586015561</v>
      </c>
      <c r="AA17" s="269">
        <f t="shared" si="23"/>
        <v>15.939003957516293</v>
      </c>
      <c r="AB17" s="261">
        <f t="shared" si="24"/>
        <v>19.857078162663335</v>
      </c>
      <c r="AC17" s="270">
        <f t="shared" si="26"/>
        <v>27.483845207838527</v>
      </c>
    </row>
    <row r="18" spans="1:29" ht="12.75">
      <c r="A18" s="256">
        <f t="shared" si="12"/>
        <v>7.5</v>
      </c>
      <c r="B18" s="257">
        <v>15</v>
      </c>
      <c r="C18" s="258">
        <f t="shared" si="0"/>
        <v>4.261858822982677</v>
      </c>
      <c r="D18" s="259">
        <f t="shared" si="1"/>
        <v>13.844678203125</v>
      </c>
      <c r="E18" s="258">
        <f t="shared" si="2"/>
        <v>22.008695589613577</v>
      </c>
      <c r="F18" s="259">
        <f t="shared" si="3"/>
        <v>54.93779557614556</v>
      </c>
      <c r="G18" s="260">
        <f t="shared" si="4"/>
        <v>26.733106127394063</v>
      </c>
      <c r="H18" s="261">
        <f t="shared" si="5"/>
        <v>33.304551483727515</v>
      </c>
      <c r="I18" s="262">
        <f t="shared" si="6"/>
        <v>46.096265029380646</v>
      </c>
      <c r="J18" s="271"/>
      <c r="K18" s="263">
        <f t="shared" si="14"/>
        <v>7.5</v>
      </c>
      <c r="L18" s="257">
        <v>0</v>
      </c>
      <c r="M18" s="264">
        <f t="shared" si="7"/>
        <v>0</v>
      </c>
      <c r="N18" s="259">
        <f t="shared" si="18"/>
        <v>0</v>
      </c>
      <c r="O18" s="264">
        <f t="shared" si="8"/>
        <v>0</v>
      </c>
      <c r="P18" s="259">
        <f t="shared" si="9"/>
        <v>0</v>
      </c>
      <c r="Q18" s="265">
        <f t="shared" si="19"/>
        <v>0</v>
      </c>
      <c r="R18" s="261">
        <f t="shared" si="20"/>
        <v>0</v>
      </c>
      <c r="S18" s="266">
        <f t="shared" si="25"/>
        <v>0</v>
      </c>
      <c r="T18" s="271"/>
      <c r="U18" s="267">
        <f t="shared" si="16"/>
        <v>7.5</v>
      </c>
      <c r="V18" s="257">
        <v>0</v>
      </c>
      <c r="W18" s="268">
        <f t="shared" si="10"/>
        <v>0</v>
      </c>
      <c r="X18" s="259">
        <f t="shared" si="21"/>
        <v>0</v>
      </c>
      <c r="Y18" s="268">
        <f t="shared" si="11"/>
        <v>0</v>
      </c>
      <c r="Z18" s="259">
        <f t="shared" si="22"/>
        <v>0</v>
      </c>
      <c r="AA18" s="269">
        <f t="shared" si="23"/>
        <v>0</v>
      </c>
      <c r="AB18" s="261">
        <f t="shared" si="24"/>
        <v>0</v>
      </c>
      <c r="AC18" s="270">
        <f t="shared" si="26"/>
        <v>0</v>
      </c>
    </row>
    <row r="19" spans="1:29" ht="12.75">
      <c r="A19" s="256">
        <f t="shared" si="12"/>
        <v>8</v>
      </c>
      <c r="B19" s="257">
        <v>13</v>
      </c>
      <c r="C19" s="258">
        <f t="shared" si="0"/>
        <v>4.482675725554205</v>
      </c>
      <c r="D19" s="259">
        <f t="shared" si="1"/>
        <v>14.562003456000001</v>
      </c>
      <c r="E19" s="258">
        <f t="shared" si="2"/>
        <v>23.14901773344679</v>
      </c>
      <c r="F19" s="259">
        <f t="shared" si="3"/>
        <v>57.784251631379725</v>
      </c>
      <c r="G19" s="260">
        <f t="shared" si="4"/>
        <v>28.118211063140322</v>
      </c>
      <c r="H19" s="261">
        <f t="shared" si="5"/>
        <v>35.03013841788687</v>
      </c>
      <c r="I19" s="262">
        <f t="shared" si="6"/>
        <v>48.48462064759429</v>
      </c>
      <c r="J19" s="243"/>
      <c r="K19" s="263">
        <f t="shared" si="14"/>
        <v>8</v>
      </c>
      <c r="L19" s="257">
        <v>13</v>
      </c>
      <c r="M19" s="264">
        <f t="shared" si="7"/>
        <v>4.482675725554205</v>
      </c>
      <c r="N19" s="259">
        <f t="shared" si="18"/>
        <v>14.562003456000001</v>
      </c>
      <c r="O19" s="264">
        <f t="shared" si="8"/>
        <v>23.14901773344679</v>
      </c>
      <c r="P19" s="259">
        <f t="shared" si="9"/>
        <v>57.784251631379725</v>
      </c>
      <c r="Q19" s="265">
        <f t="shared" si="19"/>
        <v>28.118211063140322</v>
      </c>
      <c r="R19" s="261">
        <f t="shared" si="20"/>
        <v>35.03013841788687</v>
      </c>
      <c r="S19" s="266">
        <f t="shared" si="25"/>
        <v>48.48462064759429</v>
      </c>
      <c r="T19" s="243"/>
      <c r="U19" s="267">
        <f t="shared" si="16"/>
        <v>8</v>
      </c>
      <c r="V19" s="257">
        <v>16</v>
      </c>
      <c r="W19" s="268">
        <f t="shared" si="10"/>
        <v>5.517139354528251</v>
      </c>
      <c r="X19" s="259">
        <f t="shared" si="21"/>
        <v>17.922465792</v>
      </c>
      <c r="Y19" s="268">
        <f t="shared" si="11"/>
        <v>28.49109874885759</v>
      </c>
      <c r="Z19" s="259">
        <f t="shared" si="22"/>
        <v>71.1190789309289</v>
      </c>
      <c r="AA19" s="269">
        <f t="shared" si="23"/>
        <v>34.60702900078809</v>
      </c>
      <c r="AB19" s="261">
        <f t="shared" si="24"/>
        <v>43.1140165143223</v>
      </c>
      <c r="AC19" s="270">
        <f t="shared" si="26"/>
        <v>59.67337925857759</v>
      </c>
    </row>
    <row r="20" spans="1:29" ht="12.75">
      <c r="A20" s="256">
        <f t="shared" si="12"/>
        <v>8.5</v>
      </c>
      <c r="B20" s="257">
        <v>0</v>
      </c>
      <c r="C20" s="258">
        <f t="shared" si="0"/>
        <v>0</v>
      </c>
      <c r="D20" s="259">
        <f t="shared" si="1"/>
        <v>0</v>
      </c>
      <c r="E20" s="258">
        <f t="shared" si="2"/>
        <v>0</v>
      </c>
      <c r="F20" s="259">
        <f t="shared" si="3"/>
        <v>0</v>
      </c>
      <c r="G20" s="260">
        <f t="shared" si="4"/>
        <v>0</v>
      </c>
      <c r="H20" s="261">
        <f t="shared" si="5"/>
        <v>0</v>
      </c>
      <c r="I20" s="262">
        <f t="shared" si="6"/>
        <v>0</v>
      </c>
      <c r="J20" s="20"/>
      <c r="K20" s="263">
        <f t="shared" si="14"/>
        <v>8.5</v>
      </c>
      <c r="L20" s="257">
        <v>15</v>
      </c>
      <c r="M20" s="264">
        <f t="shared" si="7"/>
        <v>6.204003673278191</v>
      </c>
      <c r="N20" s="259">
        <f t="shared" si="18"/>
        <v>20.153749336874995</v>
      </c>
      <c r="O20" s="264">
        <f t="shared" si="8"/>
        <v>32.03813968348785</v>
      </c>
      <c r="P20" s="259">
        <f t="shared" si="9"/>
        <v>79.97315249351205</v>
      </c>
      <c r="Q20" s="265">
        <f t="shared" si="19"/>
        <v>38.91548160115172</v>
      </c>
      <c r="R20" s="261">
        <f t="shared" si="20"/>
        <v>48.481558945052825</v>
      </c>
      <c r="S20" s="266">
        <f t="shared" si="25"/>
        <v>67.10250373017693</v>
      </c>
      <c r="T20" s="20"/>
      <c r="U20" s="267">
        <f t="shared" si="16"/>
        <v>8.5</v>
      </c>
      <c r="V20" s="257">
        <v>0</v>
      </c>
      <c r="W20" s="268">
        <f t="shared" si="10"/>
        <v>0</v>
      </c>
      <c r="X20" s="259">
        <f t="shared" si="21"/>
        <v>0</v>
      </c>
      <c r="Y20" s="268">
        <f t="shared" si="11"/>
        <v>0</v>
      </c>
      <c r="Z20" s="259">
        <f t="shared" si="22"/>
        <v>0</v>
      </c>
      <c r="AA20" s="269">
        <f t="shared" si="23"/>
        <v>0</v>
      </c>
      <c r="AB20" s="261">
        <f t="shared" si="24"/>
        <v>0</v>
      </c>
      <c r="AC20" s="270">
        <f t="shared" si="26"/>
        <v>0</v>
      </c>
    </row>
    <row r="21" spans="1:29" ht="12.75">
      <c r="A21" s="256">
        <f t="shared" si="12"/>
        <v>9</v>
      </c>
      <c r="B21" s="257">
        <v>15</v>
      </c>
      <c r="C21" s="258">
        <f t="shared" si="0"/>
        <v>7.364492046114067</v>
      </c>
      <c r="D21" s="259">
        <f t="shared" si="1"/>
        <v>23.923603935</v>
      </c>
      <c r="E21" s="258">
        <f t="shared" si="2"/>
        <v>38.03102597885226</v>
      </c>
      <c r="F21" s="259">
        <f t="shared" si="3"/>
        <v>94.93251075557954</v>
      </c>
      <c r="G21" s="260">
        <f t="shared" si="4"/>
        <v>46.19480738813694</v>
      </c>
      <c r="H21" s="261">
        <f t="shared" si="5"/>
        <v>57.550264963881155</v>
      </c>
      <c r="I21" s="262">
        <f t="shared" si="6"/>
        <v>79.65434597076975</v>
      </c>
      <c r="J21" s="20"/>
      <c r="K21" s="263">
        <f t="shared" si="14"/>
        <v>9</v>
      </c>
      <c r="L21" s="257">
        <v>15</v>
      </c>
      <c r="M21" s="264">
        <f t="shared" si="7"/>
        <v>7.364492046114067</v>
      </c>
      <c r="N21" s="259">
        <f t="shared" si="18"/>
        <v>23.923603935</v>
      </c>
      <c r="O21" s="264">
        <f t="shared" si="8"/>
        <v>38.03102597885226</v>
      </c>
      <c r="P21" s="259">
        <f t="shared" si="9"/>
        <v>94.93251075557954</v>
      </c>
      <c r="Q21" s="265">
        <f t="shared" si="19"/>
        <v>46.19480738813694</v>
      </c>
      <c r="R21" s="261">
        <f t="shared" si="20"/>
        <v>57.550264963881155</v>
      </c>
      <c r="S21" s="266">
        <f t="shared" si="25"/>
        <v>79.65434597076975</v>
      </c>
      <c r="T21" s="20"/>
      <c r="U21" s="267">
        <f t="shared" si="16"/>
        <v>9</v>
      </c>
      <c r="V21" s="257">
        <v>0</v>
      </c>
      <c r="W21" s="268">
        <f t="shared" si="10"/>
        <v>0</v>
      </c>
      <c r="X21" s="259">
        <f t="shared" si="21"/>
        <v>0</v>
      </c>
      <c r="Y21" s="268">
        <f t="shared" si="11"/>
        <v>0</v>
      </c>
      <c r="Z21" s="259">
        <f t="shared" si="22"/>
        <v>0</v>
      </c>
      <c r="AA21" s="269">
        <f t="shared" si="23"/>
        <v>0</v>
      </c>
      <c r="AB21" s="261">
        <f t="shared" si="24"/>
        <v>0</v>
      </c>
      <c r="AC21" s="270">
        <f t="shared" si="26"/>
        <v>0</v>
      </c>
    </row>
    <row r="22" spans="1:29" ht="12.75">
      <c r="A22" s="256">
        <f t="shared" si="12"/>
        <v>9.5</v>
      </c>
      <c r="B22" s="257">
        <v>18</v>
      </c>
      <c r="C22" s="258">
        <f t="shared" si="0"/>
        <v>10.393631881542465</v>
      </c>
      <c r="D22" s="259">
        <f t="shared" si="1"/>
        <v>33.76378588275</v>
      </c>
      <c r="E22" s="258">
        <f t="shared" si="2"/>
        <v>53.67382863970117</v>
      </c>
      <c r="F22" s="259">
        <f t="shared" si="3"/>
        <v>133.97985417130042</v>
      </c>
      <c r="G22" s="260">
        <f t="shared" si="4"/>
        <v>65.19551108543854</v>
      </c>
      <c r="H22" s="261">
        <f t="shared" si="5"/>
        <v>81.2216599562265</v>
      </c>
      <c r="I22" s="262">
        <f t="shared" si="6"/>
        <v>112.41752243076334</v>
      </c>
      <c r="J22" s="20"/>
      <c r="K22" s="263">
        <f t="shared" si="14"/>
        <v>9.5</v>
      </c>
      <c r="L22" s="257">
        <v>0</v>
      </c>
      <c r="M22" s="264">
        <f t="shared" si="7"/>
        <v>0</v>
      </c>
      <c r="N22" s="259">
        <f t="shared" si="18"/>
        <v>0</v>
      </c>
      <c r="O22" s="264">
        <f t="shared" si="8"/>
        <v>0</v>
      </c>
      <c r="P22" s="259">
        <f t="shared" si="9"/>
        <v>0</v>
      </c>
      <c r="Q22" s="265">
        <f t="shared" si="19"/>
        <v>0</v>
      </c>
      <c r="R22" s="261">
        <f t="shared" si="20"/>
        <v>0</v>
      </c>
      <c r="S22" s="266">
        <f t="shared" si="25"/>
        <v>0</v>
      </c>
      <c r="T22" s="20"/>
      <c r="U22" s="267">
        <f t="shared" si="16"/>
        <v>9.5</v>
      </c>
      <c r="V22" s="257">
        <v>20</v>
      </c>
      <c r="W22" s="268">
        <f t="shared" si="10"/>
        <v>11.548479868380516</v>
      </c>
      <c r="X22" s="259">
        <f t="shared" si="21"/>
        <v>37.5153176475</v>
      </c>
      <c r="Y22" s="268">
        <f t="shared" si="11"/>
        <v>59.63758737744574</v>
      </c>
      <c r="Z22" s="259">
        <f t="shared" si="22"/>
        <v>148.86650463477824</v>
      </c>
      <c r="AA22" s="269">
        <f t="shared" si="23"/>
        <v>72.43945676159838</v>
      </c>
      <c r="AB22" s="261">
        <f t="shared" si="24"/>
        <v>90.24628884025168</v>
      </c>
      <c r="AC22" s="270">
        <f t="shared" si="26"/>
        <v>124.90835825640372</v>
      </c>
    </row>
    <row r="23" spans="1:29" ht="12.75">
      <c r="A23" s="256">
        <f t="shared" si="12"/>
        <v>10</v>
      </c>
      <c r="B23" s="257">
        <v>12</v>
      </c>
      <c r="C23" s="258">
        <f t="shared" si="0"/>
        <v>8.081747101359742</v>
      </c>
      <c r="D23" s="259">
        <f t="shared" si="1"/>
        <v>26.253611999999997</v>
      </c>
      <c r="E23" s="258">
        <f t="shared" si="2"/>
        <v>41.735007932896856</v>
      </c>
      <c r="F23" s="259">
        <f t="shared" si="3"/>
        <v>104.17833827772787</v>
      </c>
      <c r="G23" s="260">
        <f t="shared" si="4"/>
        <v>50.69389013787318</v>
      </c>
      <c r="H23" s="261">
        <f t="shared" si="5"/>
        <v>63.155297628401804</v>
      </c>
      <c r="I23" s="262">
        <f t="shared" si="6"/>
        <v>87.41217664830701</v>
      </c>
      <c r="J23" s="20"/>
      <c r="K23" s="263">
        <f t="shared" si="14"/>
        <v>10</v>
      </c>
      <c r="L23" s="257">
        <v>13</v>
      </c>
      <c r="M23" s="264">
        <f t="shared" si="7"/>
        <v>8.755226026473053</v>
      </c>
      <c r="N23" s="259">
        <f t="shared" si="18"/>
        <v>28.441412999999997</v>
      </c>
      <c r="O23" s="264">
        <f t="shared" si="8"/>
        <v>45.212925260638265</v>
      </c>
      <c r="P23" s="259">
        <f t="shared" si="9"/>
        <v>112.85986646753852</v>
      </c>
      <c r="Q23" s="265">
        <f t="shared" si="19"/>
        <v>54.91838098269594</v>
      </c>
      <c r="R23" s="261">
        <f t="shared" si="20"/>
        <v>68.41823909743529</v>
      </c>
      <c r="S23" s="266">
        <f t="shared" si="25"/>
        <v>94.6965247023326</v>
      </c>
      <c r="T23" s="20"/>
      <c r="U23" s="267">
        <f t="shared" si="16"/>
        <v>10</v>
      </c>
      <c r="V23" s="257">
        <v>0</v>
      </c>
      <c r="W23" s="268">
        <f t="shared" si="10"/>
        <v>0</v>
      </c>
      <c r="X23" s="259">
        <f t="shared" si="21"/>
        <v>0</v>
      </c>
      <c r="Y23" s="268">
        <f t="shared" si="11"/>
        <v>0</v>
      </c>
      <c r="Z23" s="259">
        <f t="shared" si="22"/>
        <v>0</v>
      </c>
      <c r="AA23" s="269">
        <f t="shared" si="23"/>
        <v>0</v>
      </c>
      <c r="AB23" s="261">
        <f t="shared" si="24"/>
        <v>0</v>
      </c>
      <c r="AC23" s="270">
        <f t="shared" si="26"/>
        <v>0</v>
      </c>
    </row>
    <row r="24" spans="1:29" ht="12.75">
      <c r="A24" s="256">
        <f t="shared" si="12"/>
        <v>10.5</v>
      </c>
      <c r="B24" s="257">
        <v>0</v>
      </c>
      <c r="C24" s="258">
        <f t="shared" si="0"/>
        <v>0</v>
      </c>
      <c r="D24" s="259">
        <f t="shared" si="1"/>
        <v>0</v>
      </c>
      <c r="E24" s="258">
        <f t="shared" si="2"/>
        <v>0</v>
      </c>
      <c r="F24" s="259">
        <f t="shared" si="3"/>
        <v>0</v>
      </c>
      <c r="G24" s="260">
        <f t="shared" si="4"/>
        <v>0</v>
      </c>
      <c r="H24" s="261">
        <f t="shared" si="5"/>
        <v>0</v>
      </c>
      <c r="I24" s="262">
        <f t="shared" si="6"/>
        <v>0</v>
      </c>
      <c r="J24" s="20"/>
      <c r="K24" s="263">
        <f t="shared" si="14"/>
        <v>10.5</v>
      </c>
      <c r="L24" s="257">
        <v>0</v>
      </c>
      <c r="M24" s="264">
        <f t="shared" si="7"/>
        <v>0</v>
      </c>
      <c r="N24" s="259">
        <f t="shared" si="18"/>
        <v>0</v>
      </c>
      <c r="O24" s="264">
        <f t="shared" si="8"/>
        <v>0</v>
      </c>
      <c r="P24" s="259">
        <f t="shared" si="9"/>
        <v>0</v>
      </c>
      <c r="Q24" s="265">
        <f t="shared" si="19"/>
        <v>0</v>
      </c>
      <c r="R24" s="261">
        <f t="shared" si="20"/>
        <v>0</v>
      </c>
      <c r="S24" s="266">
        <f t="shared" si="25"/>
        <v>0</v>
      </c>
      <c r="T24" s="20"/>
      <c r="U24" s="267">
        <f t="shared" si="16"/>
        <v>10.5</v>
      </c>
      <c r="V24" s="257">
        <v>0</v>
      </c>
      <c r="W24" s="268">
        <f t="shared" si="10"/>
        <v>0</v>
      </c>
      <c r="X24" s="259">
        <f t="shared" si="21"/>
        <v>0</v>
      </c>
      <c r="Y24" s="268">
        <f t="shared" si="11"/>
        <v>0</v>
      </c>
      <c r="Z24" s="259">
        <f t="shared" si="22"/>
        <v>0</v>
      </c>
      <c r="AA24" s="269">
        <f t="shared" si="23"/>
        <v>0</v>
      </c>
      <c r="AB24" s="261">
        <f t="shared" si="24"/>
        <v>0</v>
      </c>
      <c r="AC24" s="270">
        <f t="shared" si="26"/>
        <v>0</v>
      </c>
    </row>
    <row r="25" spans="1:29" ht="12.75">
      <c r="A25" s="256">
        <f t="shared" si="12"/>
        <v>11</v>
      </c>
      <c r="B25" s="257">
        <v>8</v>
      </c>
      <c r="C25" s="258">
        <f t="shared" si="0"/>
        <v>7.1712035946065456</v>
      </c>
      <c r="D25" s="259">
        <f t="shared" si="1"/>
        <v>23.295705048</v>
      </c>
      <c r="E25" s="258">
        <f t="shared" si="2"/>
        <v>37.03286370579048</v>
      </c>
      <c r="F25" s="259">
        <f t="shared" si="3"/>
        <v>92.44091216510387</v>
      </c>
      <c r="G25" s="260">
        <f t="shared" si="4"/>
        <v>44.982378515672806</v>
      </c>
      <c r="H25" s="261">
        <f t="shared" si="5"/>
        <v>56.03980076226854</v>
      </c>
      <c r="I25" s="262">
        <f t="shared" si="6"/>
        <v>77.56373807926441</v>
      </c>
      <c r="J25" s="20"/>
      <c r="K25" s="263">
        <f t="shared" si="14"/>
        <v>11</v>
      </c>
      <c r="L25" s="257">
        <v>15</v>
      </c>
      <c r="M25" s="264">
        <f t="shared" si="7"/>
        <v>13.446006739887274</v>
      </c>
      <c r="N25" s="259">
        <f t="shared" si="18"/>
        <v>43.679446965</v>
      </c>
      <c r="O25" s="264">
        <f t="shared" si="8"/>
        <v>69.43661944835715</v>
      </c>
      <c r="P25" s="259">
        <f t="shared" si="9"/>
        <v>173.32671030956976</v>
      </c>
      <c r="Q25" s="265">
        <f t="shared" si="19"/>
        <v>84.3419597168865</v>
      </c>
      <c r="R25" s="261">
        <f t="shared" si="20"/>
        <v>105.07462642925351</v>
      </c>
      <c r="S25" s="266">
        <f t="shared" si="25"/>
        <v>145.43200889862078</v>
      </c>
      <c r="T25" s="20"/>
      <c r="U25" s="267">
        <f t="shared" si="16"/>
        <v>11</v>
      </c>
      <c r="V25" s="257">
        <v>15</v>
      </c>
      <c r="W25" s="268">
        <f t="shared" si="10"/>
        <v>13.446006739887274</v>
      </c>
      <c r="X25" s="259">
        <f t="shared" si="21"/>
        <v>43.679446965</v>
      </c>
      <c r="Y25" s="268">
        <f t="shared" si="11"/>
        <v>69.43661944835715</v>
      </c>
      <c r="Z25" s="259">
        <f t="shared" si="22"/>
        <v>173.32671030956976</v>
      </c>
      <c r="AA25" s="269">
        <f t="shared" si="23"/>
        <v>84.3419597168865</v>
      </c>
      <c r="AB25" s="261">
        <f t="shared" si="24"/>
        <v>105.07462642925351</v>
      </c>
      <c r="AC25" s="270">
        <f t="shared" si="26"/>
        <v>145.43200889862078</v>
      </c>
    </row>
    <row r="26" spans="1:29" ht="12.75">
      <c r="A26" s="256">
        <f t="shared" si="12"/>
        <v>11.5</v>
      </c>
      <c r="B26" s="257">
        <v>10</v>
      </c>
      <c r="C26" s="258">
        <f t="shared" si="0"/>
        <v>10.24277260231708</v>
      </c>
      <c r="D26" s="259">
        <f t="shared" si="1"/>
        <v>33.27371845875</v>
      </c>
      <c r="E26" s="258">
        <f t="shared" si="2"/>
        <v>52.89477515828709</v>
      </c>
      <c r="F26" s="259">
        <f t="shared" si="3"/>
        <v>132.03519185678283</v>
      </c>
      <c r="G26" s="260">
        <f t="shared" si="4"/>
        <v>64.24922513619822</v>
      </c>
      <c r="H26" s="261">
        <f t="shared" si="5"/>
        <v>80.04276106716301</v>
      </c>
      <c r="I26" s="262">
        <f t="shared" si="6"/>
        <v>110.7858284666616</v>
      </c>
      <c r="J26" s="243"/>
      <c r="K26" s="263">
        <f t="shared" si="14"/>
        <v>11.5</v>
      </c>
      <c r="L26" s="257">
        <v>0</v>
      </c>
      <c r="M26" s="264">
        <f t="shared" si="7"/>
        <v>0</v>
      </c>
      <c r="N26" s="259">
        <f t="shared" si="18"/>
        <v>0</v>
      </c>
      <c r="O26" s="264">
        <f t="shared" si="8"/>
        <v>0</v>
      </c>
      <c r="P26" s="259">
        <f t="shared" si="9"/>
        <v>0</v>
      </c>
      <c r="Q26" s="265">
        <f t="shared" si="19"/>
        <v>0</v>
      </c>
      <c r="R26" s="261">
        <f t="shared" si="20"/>
        <v>0</v>
      </c>
      <c r="S26" s="266">
        <f t="shared" si="25"/>
        <v>0</v>
      </c>
      <c r="T26" s="243"/>
      <c r="U26" s="267">
        <f t="shared" si="16"/>
        <v>11.5</v>
      </c>
      <c r="V26" s="257">
        <v>0</v>
      </c>
      <c r="W26" s="268">
        <f t="shared" si="10"/>
        <v>0</v>
      </c>
      <c r="X26" s="259">
        <f t="shared" si="21"/>
        <v>0</v>
      </c>
      <c r="Y26" s="268">
        <f t="shared" si="11"/>
        <v>0</v>
      </c>
      <c r="Z26" s="259">
        <f t="shared" si="22"/>
        <v>0</v>
      </c>
      <c r="AA26" s="269">
        <f t="shared" si="23"/>
        <v>0</v>
      </c>
      <c r="AB26" s="261">
        <f t="shared" si="24"/>
        <v>0</v>
      </c>
      <c r="AC26" s="270">
        <f t="shared" si="26"/>
        <v>0</v>
      </c>
    </row>
    <row r="27" spans="1:29" ht="12.75">
      <c r="A27" s="256">
        <f t="shared" si="12"/>
        <v>12</v>
      </c>
      <c r="B27" s="257">
        <v>7</v>
      </c>
      <c r="C27" s="258">
        <f t="shared" si="0"/>
        <v>8.146401078170621</v>
      </c>
      <c r="D27" s="259">
        <f t="shared" si="1"/>
        <v>26.463640895999998</v>
      </c>
      <c r="E27" s="258">
        <f t="shared" si="2"/>
        <v>42.06888799636003</v>
      </c>
      <c r="F27" s="259">
        <f t="shared" si="3"/>
        <v>105.01176498394972</v>
      </c>
      <c r="G27" s="260">
        <f t="shared" si="4"/>
        <v>51.09944125897617</v>
      </c>
      <c r="H27" s="261">
        <f t="shared" si="5"/>
        <v>63.66054000942901</v>
      </c>
      <c r="I27" s="262">
        <f t="shared" si="6"/>
        <v>88.11147406149345</v>
      </c>
      <c r="J27" s="271"/>
      <c r="K27" s="263">
        <f t="shared" si="14"/>
        <v>12</v>
      </c>
      <c r="L27" s="257">
        <v>18</v>
      </c>
      <c r="M27" s="264">
        <f t="shared" si="7"/>
        <v>20.947888486724455</v>
      </c>
      <c r="N27" s="259">
        <f t="shared" si="18"/>
        <v>68.049362304</v>
      </c>
      <c r="O27" s="264">
        <f t="shared" si="8"/>
        <v>108.17714056206867</v>
      </c>
      <c r="P27" s="259">
        <f t="shared" si="9"/>
        <v>270.0302528158707</v>
      </c>
      <c r="Q27" s="265">
        <f t="shared" si="19"/>
        <v>131.3985632373673</v>
      </c>
      <c r="R27" s="261">
        <f t="shared" si="20"/>
        <v>163.69853145281746</v>
      </c>
      <c r="S27" s="266">
        <f t="shared" si="25"/>
        <v>226.57236187241176</v>
      </c>
      <c r="T27" s="271"/>
      <c r="U27" s="267">
        <f t="shared" si="16"/>
        <v>12</v>
      </c>
      <c r="V27" s="257">
        <v>17</v>
      </c>
      <c r="W27" s="268">
        <f t="shared" si="10"/>
        <v>19.784116904128652</v>
      </c>
      <c r="X27" s="259">
        <f t="shared" si="21"/>
        <v>64.26884217599999</v>
      </c>
      <c r="Y27" s="268">
        <f t="shared" si="11"/>
        <v>102.16729941973152</v>
      </c>
      <c r="Z27" s="259">
        <f t="shared" si="22"/>
        <v>255.02857210387788</v>
      </c>
      <c r="AA27" s="269">
        <f t="shared" si="23"/>
        <v>124.09864305751357</v>
      </c>
      <c r="AB27" s="261">
        <f t="shared" si="24"/>
        <v>154.6041685943276</v>
      </c>
      <c r="AC27" s="270">
        <f t="shared" si="26"/>
        <v>213.98500843505553</v>
      </c>
    </row>
    <row r="28" spans="1:29" ht="12.75">
      <c r="A28" s="256">
        <f t="shared" si="12"/>
        <v>12.5</v>
      </c>
      <c r="B28" s="257">
        <v>0</v>
      </c>
      <c r="C28" s="258">
        <f t="shared" si="0"/>
        <v>0</v>
      </c>
      <c r="D28" s="259">
        <f t="shared" si="1"/>
        <v>0</v>
      </c>
      <c r="E28" s="258">
        <f>(0.239*(0.5*1.225*PI()*(5.5^2)/4*A27^3)/1000)*B28</f>
        <v>0</v>
      </c>
      <c r="F28" s="259">
        <f>(0.2228*(0.5*1.225*PI()*(9^2)/4*A27^3)/1000)*B28</f>
        <v>0</v>
      </c>
      <c r="G28" s="260">
        <f t="shared" si="4"/>
        <v>0</v>
      </c>
      <c r="H28" s="261">
        <f t="shared" si="5"/>
        <v>0</v>
      </c>
      <c r="I28" s="262">
        <f t="shared" si="6"/>
        <v>0</v>
      </c>
      <c r="J28" s="243"/>
      <c r="K28" s="263">
        <f t="shared" si="14"/>
        <v>12.5</v>
      </c>
      <c r="L28" s="257">
        <v>0</v>
      </c>
      <c r="M28" s="264">
        <f t="shared" si="7"/>
        <v>0</v>
      </c>
      <c r="N28" s="259">
        <f t="shared" si="18"/>
        <v>0</v>
      </c>
      <c r="O28" s="264">
        <f>(0.239*(0.5*1.225*PI()*(5.5^2)/4*K27^3)/1000)*L28</f>
        <v>0</v>
      </c>
      <c r="P28" s="259">
        <f>(0.2228*(0.5*1.225*PI()*(9^2)/4*K27^3)/1000)*L28</f>
        <v>0</v>
      </c>
      <c r="Q28" s="265">
        <f t="shared" si="19"/>
        <v>0</v>
      </c>
      <c r="R28" s="261">
        <f t="shared" si="20"/>
        <v>0</v>
      </c>
      <c r="S28" s="266">
        <f t="shared" si="25"/>
        <v>0</v>
      </c>
      <c r="T28" s="243"/>
      <c r="U28" s="267">
        <f t="shared" si="16"/>
        <v>12.5</v>
      </c>
      <c r="V28" s="257">
        <v>0</v>
      </c>
      <c r="W28" s="268">
        <f t="shared" si="10"/>
        <v>0</v>
      </c>
      <c r="X28" s="259">
        <f t="shared" si="21"/>
        <v>0</v>
      </c>
      <c r="Y28" s="268">
        <f>(0.239*(0.5*1.225*PI()*(5.5^2)/4*U27^3)/1000)*V28</f>
        <v>0</v>
      </c>
      <c r="Z28" s="259">
        <f>(0.2228*(0.5*1.225*PI()*(9^2)/4*U27^3)/1000)*V28</f>
        <v>0</v>
      </c>
      <c r="AA28" s="269">
        <f t="shared" si="23"/>
        <v>0</v>
      </c>
      <c r="AB28" s="261">
        <f t="shared" si="24"/>
        <v>0</v>
      </c>
      <c r="AC28" s="270">
        <f t="shared" si="26"/>
        <v>0</v>
      </c>
    </row>
    <row r="29" spans="1:29" ht="12.75">
      <c r="A29" s="256">
        <f t="shared" si="12"/>
        <v>13</v>
      </c>
      <c r="B29" s="257">
        <v>3</v>
      </c>
      <c r="C29" s="258">
        <f t="shared" si="0"/>
        <v>4.438899595421839</v>
      </c>
      <c r="D29" s="259">
        <f t="shared" si="1"/>
        <v>14.419796390999998</v>
      </c>
      <c r="E29" s="258">
        <f>(0.239*(0.5*1.225*PI()*(5.5^2)/4*A27^3)/1000)*B29</f>
        <v>18.029523427011444</v>
      </c>
      <c r="F29" s="259">
        <f>(0.2228*(0.5*1.225*PI()*(9^2)/4*A27^3)/1000)*B29</f>
        <v>45.00504213597845</v>
      </c>
      <c r="G29" s="260">
        <f t="shared" si="4"/>
        <v>27.843619158226844</v>
      </c>
      <c r="H29" s="261">
        <f t="shared" si="5"/>
        <v>34.68804722239969</v>
      </c>
      <c r="I29" s="262">
        <f t="shared" si="6"/>
        <v>48.011138024082626</v>
      </c>
      <c r="J29" s="20"/>
      <c r="K29" s="263">
        <f t="shared" si="14"/>
        <v>13</v>
      </c>
      <c r="L29" s="257">
        <v>12</v>
      </c>
      <c r="M29" s="264">
        <f t="shared" si="7"/>
        <v>17.755598381687356</v>
      </c>
      <c r="N29" s="259">
        <f t="shared" si="18"/>
        <v>57.679185563999994</v>
      </c>
      <c r="O29" s="264">
        <f>(0.239*(0.5*1.225*PI()*(5.5^2)/4*K27^3)/1000)*L29</f>
        <v>72.11809370804578</v>
      </c>
      <c r="P29" s="259">
        <f>(0.2228*(0.5*1.225*PI()*(9^2)/4*K27^3)/1000)*L29</f>
        <v>180.0201685439138</v>
      </c>
      <c r="Q29" s="265">
        <f t="shared" si="19"/>
        <v>111.37447663290737</v>
      </c>
      <c r="R29" s="261">
        <f t="shared" si="20"/>
        <v>138.75218888959876</v>
      </c>
      <c r="S29" s="266">
        <f t="shared" si="25"/>
        <v>192.0445520963305</v>
      </c>
      <c r="T29" s="20"/>
      <c r="U29" s="267">
        <f t="shared" si="16"/>
        <v>13</v>
      </c>
      <c r="V29" s="257">
        <v>15</v>
      </c>
      <c r="W29" s="268">
        <f t="shared" si="10"/>
        <v>22.194497977109194</v>
      </c>
      <c r="X29" s="259">
        <f t="shared" si="21"/>
        <v>72.098981955</v>
      </c>
      <c r="Y29" s="268">
        <f>(0.239*(0.5*1.225*PI()*(5.5^2)/4*U27^3)/1000)*V29</f>
        <v>90.14761713505722</v>
      </c>
      <c r="Z29" s="259">
        <f>(0.2228*(0.5*1.225*PI()*(9^2)/4*U27^3)/1000)*V29</f>
        <v>225.02521067989227</v>
      </c>
      <c r="AA29" s="269">
        <f t="shared" si="23"/>
        <v>139.21809579113423</v>
      </c>
      <c r="AB29" s="261">
        <f t="shared" si="24"/>
        <v>173.44023611199847</v>
      </c>
      <c r="AC29" s="270">
        <f t="shared" si="26"/>
        <v>240.05569012041315</v>
      </c>
    </row>
    <row r="30" spans="1:29" ht="12.75">
      <c r="A30" s="256">
        <f t="shared" si="12"/>
        <v>13.5</v>
      </c>
      <c r="B30" s="257">
        <v>0</v>
      </c>
      <c r="C30" s="258">
        <f>(0.35*(0.5*1.225*PI()*(2^2)/4*A29^3)/1000)*B30</f>
        <v>0</v>
      </c>
      <c r="D30" s="259">
        <f t="shared" si="1"/>
        <v>0</v>
      </c>
      <c r="E30" s="258">
        <f>(0.239*(0.5*1.225*PI()*(5.5^2)/4*A27^3)/1000)*B30</f>
        <v>0</v>
      </c>
      <c r="F30" s="259">
        <f>(0.2228*(0.5*1.225*PI()*(9^2)/4*A27^3)/1000)*B30</f>
        <v>0</v>
      </c>
      <c r="G30" s="260">
        <f t="shared" si="4"/>
        <v>0</v>
      </c>
      <c r="H30" s="261">
        <f t="shared" si="5"/>
        <v>0</v>
      </c>
      <c r="I30" s="262">
        <f t="shared" si="6"/>
        <v>0</v>
      </c>
      <c r="J30" s="20"/>
      <c r="K30" s="263">
        <f t="shared" si="14"/>
        <v>13.5</v>
      </c>
      <c r="L30" s="257">
        <v>0</v>
      </c>
      <c r="M30" s="264">
        <f>(0.35*(0.5*1.225*PI()*(2^2)/4*K29^3)/1000)*L30</f>
        <v>0</v>
      </c>
      <c r="N30" s="259">
        <f t="shared" si="18"/>
        <v>0</v>
      </c>
      <c r="O30" s="264">
        <f>(0.239*(0.5*1.225*PI()*(5.5^2)/4*K27^3)/1000)*L30</f>
        <v>0</v>
      </c>
      <c r="P30" s="259">
        <f>(0.2228*(0.5*1.225*PI()*(9^2)/4*K27^3)/1000)*L30</f>
        <v>0</v>
      </c>
      <c r="Q30" s="265">
        <f t="shared" si="19"/>
        <v>0</v>
      </c>
      <c r="R30" s="261">
        <f t="shared" si="20"/>
        <v>0</v>
      </c>
      <c r="S30" s="266">
        <f t="shared" si="25"/>
        <v>0</v>
      </c>
      <c r="T30" s="20"/>
      <c r="U30" s="267">
        <f t="shared" si="16"/>
        <v>13.5</v>
      </c>
      <c r="V30" s="257">
        <v>0</v>
      </c>
      <c r="W30" s="268">
        <f>(0.35*(0.5*1.225*PI()*(2^2)/4*U29^3)/1000)*V30</f>
        <v>0</v>
      </c>
      <c r="X30" s="259">
        <f t="shared" si="21"/>
        <v>0</v>
      </c>
      <c r="Y30" s="268">
        <f>(0.239*(0.5*1.225*PI()*(5.5^2)/4*U27^3)/1000)*V30</f>
        <v>0</v>
      </c>
      <c r="Z30" s="259">
        <f>(0.2228*(0.5*1.225*PI()*(9^2)/4*U27^3)/1000)*V30</f>
        <v>0</v>
      </c>
      <c r="AA30" s="269">
        <f t="shared" si="23"/>
        <v>0</v>
      </c>
      <c r="AB30" s="261">
        <f t="shared" si="24"/>
        <v>0</v>
      </c>
      <c r="AC30" s="270">
        <f t="shared" si="26"/>
        <v>0</v>
      </c>
    </row>
    <row r="31" spans="1:29" ht="12.75">
      <c r="A31" s="256">
        <f t="shared" si="12"/>
        <v>14</v>
      </c>
      <c r="B31" s="257">
        <v>7</v>
      </c>
      <c r="C31" s="258">
        <f>(0.35*(0.5*1.225*PI()*(2^2)/4*A29^3)/1000)*B31</f>
        <v>10.357432389317625</v>
      </c>
      <c r="D31" s="259">
        <f t="shared" si="1"/>
        <v>42.023281608000005</v>
      </c>
      <c r="E31" s="258">
        <f>(0.239*(0.5*1.225*PI()*(5.5^2)/4*A27^3)/1000)*B31</f>
        <v>42.06888799636003</v>
      </c>
      <c r="F31" s="259">
        <f>(0.2228*(0.5*1.225*PI()*(9^2)/4*A27^3)/1000)*B31</f>
        <v>105.01176498394972</v>
      </c>
      <c r="G31" s="260">
        <f t="shared" si="4"/>
        <v>81.14402014735568</v>
      </c>
      <c r="H31" s="261">
        <f t="shared" si="5"/>
        <v>101.09057973719516</v>
      </c>
      <c r="I31" s="262">
        <f t="shared" si="6"/>
        <v>139.91775742172342</v>
      </c>
      <c r="J31" s="20"/>
      <c r="K31" s="263">
        <f t="shared" si="14"/>
        <v>14</v>
      </c>
      <c r="L31" s="257">
        <v>8</v>
      </c>
      <c r="M31" s="264">
        <f>(0.35*(0.5*1.225*PI()*(2^2)/4*K29^3)/1000)*L31</f>
        <v>11.837065587791571</v>
      </c>
      <c r="N31" s="259">
        <f t="shared" si="18"/>
        <v>48.026607552</v>
      </c>
      <c r="O31" s="264">
        <f>(0.239*(0.5*1.225*PI()*(5.5^2)/4*K27^3)/1000)*L31</f>
        <v>48.078729138697184</v>
      </c>
      <c r="P31" s="259">
        <f>(0.2228*(0.5*1.225*PI()*(9^2)/4*K27^3)/1000)*L31</f>
        <v>120.01344569594254</v>
      </c>
      <c r="Q31" s="265">
        <f t="shared" si="19"/>
        <v>92.73602302554934</v>
      </c>
      <c r="R31" s="261">
        <f t="shared" si="20"/>
        <v>115.53209112822304</v>
      </c>
      <c r="S31" s="266">
        <f t="shared" si="25"/>
        <v>159.90600848196962</v>
      </c>
      <c r="T31" s="20"/>
      <c r="U31" s="267">
        <f t="shared" si="16"/>
        <v>14</v>
      </c>
      <c r="V31" s="257">
        <v>13</v>
      </c>
      <c r="W31" s="268">
        <f>(0.35*(0.5*1.225*PI()*(2^2)/4*U29^3)/1000)*V31</f>
        <v>19.235231580161305</v>
      </c>
      <c r="X31" s="259">
        <f t="shared" si="21"/>
        <v>78.043237272</v>
      </c>
      <c r="Y31" s="268">
        <f>(0.239*(0.5*1.225*PI()*(5.5^2)/4*U27^3)/1000)*V31</f>
        <v>78.12793485038293</v>
      </c>
      <c r="Z31" s="259">
        <f>(0.2228*(0.5*1.225*PI()*(9^2)/4*U27^3)/1000)*V31</f>
        <v>195.02184925590663</v>
      </c>
      <c r="AA31" s="269">
        <f t="shared" si="23"/>
        <v>150.6960374165177</v>
      </c>
      <c r="AB31" s="261">
        <f t="shared" si="24"/>
        <v>187.73964808336245</v>
      </c>
      <c r="AC31" s="270">
        <f t="shared" si="26"/>
        <v>259.8472637832006</v>
      </c>
    </row>
    <row r="32" spans="1:29" ht="12.75">
      <c r="A32" s="256">
        <f t="shared" si="12"/>
        <v>14.5</v>
      </c>
      <c r="B32" s="257">
        <v>0</v>
      </c>
      <c r="C32" s="258">
        <f>(0.35*(0.5*1.225*PI()*(2^2)/4*A29^3)/1000)*B32</f>
        <v>0</v>
      </c>
      <c r="D32" s="259">
        <f>(0.246*(0.5*1.225*(14.52)*A31^3)/1000)*B32</f>
        <v>0</v>
      </c>
      <c r="E32" s="258">
        <f>(0.239*(0.5*1.225*PI()*(5.5^2)/4*A27^3)/1000)*B32</f>
        <v>0</v>
      </c>
      <c r="F32" s="259">
        <f>(0.2228*(0.5*1.225*PI()*(9^2)/4*A27^3)/1000)*B32</f>
        <v>0</v>
      </c>
      <c r="G32" s="260">
        <f t="shared" si="4"/>
        <v>0</v>
      </c>
      <c r="H32" s="261">
        <f t="shared" si="5"/>
        <v>0</v>
      </c>
      <c r="I32" s="262">
        <f>(0.14*(0.5*1.225*PI()*(10.4^2)/4*A31^3)/1000)*B32</f>
        <v>0</v>
      </c>
      <c r="J32" s="20"/>
      <c r="K32" s="263">
        <f t="shared" si="14"/>
        <v>14.5</v>
      </c>
      <c r="L32" s="257">
        <v>10</v>
      </c>
      <c r="M32" s="264">
        <f>(0.35*(0.5*1.225*PI()*(2^2)/4*K29^3)/1000)*L32</f>
        <v>14.796331984739464</v>
      </c>
      <c r="N32" s="259">
        <f>(0.246*(0.5*1.225*(14.52)*K31^3)/1000)*L32</f>
        <v>60.03325944</v>
      </c>
      <c r="O32" s="264">
        <f>(0.239*(0.5*1.225*PI()*(5.5^2)/4*K27^3)/1000)*L32</f>
        <v>60.09841142337148</v>
      </c>
      <c r="P32" s="259">
        <f>(0.2228*(0.5*1.225*PI()*(9^2)/4*K27^3)/1000)*L32</f>
        <v>150.01680711992816</v>
      </c>
      <c r="Q32" s="265">
        <f t="shared" si="19"/>
        <v>128.78888401797803</v>
      </c>
      <c r="R32" s="261">
        <f t="shared" si="20"/>
        <v>160.44734936032202</v>
      </c>
      <c r="S32" s="266">
        <f>(0.14*(0.5*1.225*PI()*(10.4^2)/4*K31^3)/1000)*L32</f>
        <v>199.88251060246202</v>
      </c>
      <c r="T32" s="20"/>
      <c r="U32" s="267">
        <f t="shared" si="16"/>
        <v>14.5</v>
      </c>
      <c r="V32" s="257">
        <v>0</v>
      </c>
      <c r="W32" s="268">
        <f>(0.35*(0.5*1.225*PI()*(2^2)/4*U29^3)/1000)*V32</f>
        <v>0</v>
      </c>
      <c r="X32" s="259">
        <f>(0.246*(0.5*1.225*(14.52)*U31^3)/1000)*V32</f>
        <v>0</v>
      </c>
      <c r="Y32" s="268">
        <f>(0.239*(0.5*1.225*PI()*(5.5^2)/4*U27^3)/1000)*V32</f>
        <v>0</v>
      </c>
      <c r="Z32" s="259">
        <f>(0.2228*(0.5*1.225*PI()*(9^2)/4*U27^3)/1000)*V32</f>
        <v>0</v>
      </c>
      <c r="AA32" s="269">
        <f t="shared" si="23"/>
        <v>0</v>
      </c>
      <c r="AB32" s="261">
        <f t="shared" si="24"/>
        <v>0</v>
      </c>
      <c r="AC32" s="270">
        <f>(0.14*(0.5*1.225*PI()*(10.4^2)/4*U31^3)/1000)*V32</f>
        <v>0</v>
      </c>
    </row>
    <row r="33" spans="1:29" ht="12.75">
      <c r="A33" s="256">
        <f t="shared" si="12"/>
        <v>15</v>
      </c>
      <c r="B33" s="257">
        <v>3</v>
      </c>
      <c r="C33" s="258">
        <f>(0.35*(0.5*1.225*PI()*(2^2)/4*A29^3)/1000)*B33</f>
        <v>4.438899595421839</v>
      </c>
      <c r="D33" s="259">
        <f>(0.246*(0.5*1.225*(14.52)*A31^3)/1000)*B33</f>
        <v>18.009977832</v>
      </c>
      <c r="E33" s="258">
        <f>(0.239*(0.5*1.225*PI()*(5.5^2)/4*A27^3)/1000)*B33</f>
        <v>18.029523427011444</v>
      </c>
      <c r="F33" s="259">
        <f>(0.2228*(0.5*1.225*PI()*(9^2)/4*A27^3)/1000)*B33</f>
        <v>45.00504213597845</v>
      </c>
      <c r="G33" s="260">
        <f t="shared" si="4"/>
        <v>42.7729698038305</v>
      </c>
      <c r="H33" s="261">
        <f t="shared" si="5"/>
        <v>53.28728237396402</v>
      </c>
      <c r="I33" s="262">
        <f>(0.14*(0.5*1.225*PI()*(10.4^2)/4*A31^3)/1000)*B33</f>
        <v>59.96475318073861</v>
      </c>
      <c r="J33" s="20"/>
      <c r="K33" s="263">
        <f t="shared" si="14"/>
        <v>15</v>
      </c>
      <c r="L33" s="257">
        <v>7</v>
      </c>
      <c r="M33" s="264">
        <f>(0.35*(0.5*1.225*PI()*(2^2)/4*K29^3)/1000)*L33</f>
        <v>10.357432389317625</v>
      </c>
      <c r="N33" s="259">
        <f>(0.246*(0.5*1.225*(14.52)*K31^3)/1000)*L33</f>
        <v>42.023281608000005</v>
      </c>
      <c r="O33" s="264">
        <f>(0.239*(0.5*1.225*PI()*(5.5^2)/4*K27^3)/1000)*L33</f>
        <v>42.06888799636003</v>
      </c>
      <c r="P33" s="259">
        <f>(0.2228*(0.5*1.225*PI()*(9^2)/4*K27^3)/1000)*L33</f>
        <v>105.01176498394972</v>
      </c>
      <c r="Q33" s="265">
        <f t="shared" si="19"/>
        <v>99.80359620893783</v>
      </c>
      <c r="R33" s="261">
        <f t="shared" si="20"/>
        <v>124.33699220591605</v>
      </c>
      <c r="S33" s="266">
        <f>(0.14*(0.5*1.225*PI()*(10.4^2)/4*K31^3)/1000)*L33</f>
        <v>139.91775742172342</v>
      </c>
      <c r="T33" s="20"/>
      <c r="U33" s="267">
        <f t="shared" si="16"/>
        <v>15</v>
      </c>
      <c r="V33" s="257">
        <v>15</v>
      </c>
      <c r="W33" s="268">
        <f>(0.35*(0.5*1.225*PI()*(2^2)/4*U29^3)/1000)*V33</f>
        <v>22.194497977109194</v>
      </c>
      <c r="X33" s="259">
        <f>(0.246*(0.5*1.225*(14.52)*U31^3)/1000)*V33</f>
        <v>90.04988916</v>
      </c>
      <c r="Y33" s="268">
        <f>(0.239*(0.5*1.225*PI()*(5.5^2)/4*U27^3)/1000)*V33</f>
        <v>90.14761713505722</v>
      </c>
      <c r="Z33" s="259">
        <f>(0.2228*(0.5*1.225*PI()*(9^2)/4*U27^3)/1000)*V33</f>
        <v>225.02521067989227</v>
      </c>
      <c r="AA33" s="269">
        <f t="shared" si="23"/>
        <v>213.8648490191525</v>
      </c>
      <c r="AB33" s="261">
        <f t="shared" si="24"/>
        <v>266.4364118698201</v>
      </c>
      <c r="AC33" s="270">
        <f>(0.14*(0.5*1.225*PI()*(10.4^2)/4*U31^3)/1000)*V33</f>
        <v>299.823765903693</v>
      </c>
    </row>
    <row r="34" spans="1:29" ht="12.75">
      <c r="A34" s="256">
        <f t="shared" si="12"/>
        <v>15.5</v>
      </c>
      <c r="B34" s="257">
        <v>0</v>
      </c>
      <c r="C34" s="258">
        <f>(0.35*(0.5*1.225*PI()*(2^2)/4*A29^3)/1000)*B34</f>
        <v>0</v>
      </c>
      <c r="D34" s="259">
        <f>(0.246*(0.5*1.225*(14.52)*A31^3)/1000)*B34</f>
        <v>0</v>
      </c>
      <c r="E34" s="258">
        <f>(0.255*(0.5*1.225*PI()*(7^2)/4*A27^3)/1000)*B34</f>
        <v>0</v>
      </c>
      <c r="F34" s="259">
        <f>(0.2228*(0.5*1.225*PI()*(9^2)/4*A27^3)/1000)*B34</f>
        <v>0</v>
      </c>
      <c r="G34" s="260">
        <f t="shared" si="4"/>
        <v>0</v>
      </c>
      <c r="H34" s="261">
        <f t="shared" si="5"/>
        <v>0</v>
      </c>
      <c r="I34" s="262">
        <f>(0.14*(0.5*1.225*PI()*(10.4^2)/4*A31^3)/1000)*B34</f>
        <v>0</v>
      </c>
      <c r="J34" s="20"/>
      <c r="K34" s="263">
        <f t="shared" si="14"/>
        <v>15.5</v>
      </c>
      <c r="L34" s="257">
        <v>0</v>
      </c>
      <c r="M34" s="264">
        <f>(0.35*(0.5*1.225*PI()*(2^2)/4*K29^3)/1000)*L34</f>
        <v>0</v>
      </c>
      <c r="N34" s="259">
        <f>(0.246*(0.5*1.225*(14.52)*K31^3)/1000)*L34</f>
        <v>0</v>
      </c>
      <c r="O34" s="264">
        <f>(0.255*(0.5*1.225*PI()*(7^2)/4*K27^3)/1000)*L34</f>
        <v>0</v>
      </c>
      <c r="P34" s="259">
        <f>(0.2228*(0.5*1.225*PI()*(9^2)/4*K27^3)/1000)*L34</f>
        <v>0</v>
      </c>
      <c r="Q34" s="265">
        <f t="shared" si="19"/>
        <v>0</v>
      </c>
      <c r="R34" s="261">
        <f t="shared" si="20"/>
        <v>0</v>
      </c>
      <c r="S34" s="266">
        <f>(0.14*(0.5*1.225*PI()*(10.4^2)/4*K31^3)/1000)*L34</f>
        <v>0</v>
      </c>
      <c r="T34" s="20"/>
      <c r="U34" s="267">
        <f t="shared" si="16"/>
        <v>15.5</v>
      </c>
      <c r="V34" s="257">
        <v>0</v>
      </c>
      <c r="W34" s="268">
        <f>(0.35*(0.5*1.225*PI()*(2^2)/4*U29^3)/1000)*V34</f>
        <v>0</v>
      </c>
      <c r="X34" s="259">
        <f>(0.246*(0.5*1.225*(14.52)*U31^3)/1000)*V34</f>
        <v>0</v>
      </c>
      <c r="Y34" s="268">
        <f>(0.255*(0.5*1.225*PI()*(7^2)/4*U27^3)/1000)*V34</f>
        <v>0</v>
      </c>
      <c r="Z34" s="259">
        <f>(0.2228*(0.5*1.225*PI()*(9^2)/4*U27^3)/1000)*V34</f>
        <v>0</v>
      </c>
      <c r="AA34" s="269">
        <f t="shared" si="23"/>
        <v>0</v>
      </c>
      <c r="AB34" s="261">
        <f t="shared" si="24"/>
        <v>0</v>
      </c>
      <c r="AC34" s="270">
        <f>(0.14*(0.5*1.225*PI()*(10.4^2)/4*U31^3)/1000)*V34</f>
        <v>0</v>
      </c>
    </row>
    <row r="35" spans="1:29" ht="12.75">
      <c r="A35" s="256">
        <f t="shared" si="12"/>
        <v>16</v>
      </c>
      <c r="B35" s="257">
        <v>3</v>
      </c>
      <c r="C35" s="258">
        <f>(0.35*(0.5*1.225*PI()*(2^2)/4*A29^3)/1000)*B35</f>
        <v>4.438899595421839</v>
      </c>
      <c r="D35" s="259">
        <f>(0.246*(0.5*1.225*(14.52)*A31^3)/1000)*B35</f>
        <v>18.009977832</v>
      </c>
      <c r="E35" s="258">
        <f>(0.255*(0.5*1.225*PI()*(7^2)/4*A27^3)/1000)*B35</f>
        <v>31.159984124002627</v>
      </c>
      <c r="F35" s="259">
        <f>(0.2228*(0.5*1.225*PI()*(9^2)/4*A27^3)/1000)*B35</f>
        <v>45.00504213597845</v>
      </c>
      <c r="G35" s="260">
        <f t="shared" si="4"/>
        <v>51.91054350118213</v>
      </c>
      <c r="H35" s="261">
        <f t="shared" si="5"/>
        <v>64.67102477148345</v>
      </c>
      <c r="I35" s="262">
        <f>(0.14*(0.5*1.225*PI()*(10.4^2)/4*A31^3)/1000)*B35</f>
        <v>59.96475318073861</v>
      </c>
      <c r="J35" s="20"/>
      <c r="K35" s="263">
        <f t="shared" si="14"/>
        <v>16</v>
      </c>
      <c r="L35" s="257">
        <v>3</v>
      </c>
      <c r="M35" s="264">
        <f>(0.35*(0.5*1.225*PI()*(2^2)/4*K29^3)/1000)*L35</f>
        <v>4.438899595421839</v>
      </c>
      <c r="N35" s="259">
        <f>(0.246*(0.5*1.225*(14.52)*K31^3)/1000)*L35</f>
        <v>18.009977832</v>
      </c>
      <c r="O35" s="264">
        <f>(0.255*(0.5*1.225*PI()*(7^2)/4*K27^3)/1000)*L35</f>
        <v>31.159984124002627</v>
      </c>
      <c r="P35" s="259">
        <f>(0.2228*(0.5*1.225*PI()*(9^2)/4*K27^3)/1000)*L35</f>
        <v>45.00504213597845</v>
      </c>
      <c r="Q35" s="265">
        <f t="shared" si="19"/>
        <v>51.91054350118213</v>
      </c>
      <c r="R35" s="261">
        <f t="shared" si="20"/>
        <v>64.67102477148345</v>
      </c>
      <c r="S35" s="266">
        <f>(0.14*(0.5*1.225*PI()*(10.4^2)/4*K31^3)/1000)*L35</f>
        <v>59.96475318073861</v>
      </c>
      <c r="T35" s="20"/>
      <c r="U35" s="267">
        <f t="shared" si="16"/>
        <v>16</v>
      </c>
      <c r="V35" s="257">
        <v>0</v>
      </c>
      <c r="W35" s="268">
        <f>(0.35*(0.5*1.225*PI()*(2^2)/4*U29^3)/1000)*V35</f>
        <v>0</v>
      </c>
      <c r="X35" s="259">
        <f>(0.246*(0.5*1.225*(14.52)*U31^3)/1000)*V35</f>
        <v>0</v>
      </c>
      <c r="Y35" s="268">
        <f>(0.255*(0.5*1.225*PI()*(7^2)/4*U27^3)/1000)*V35</f>
        <v>0</v>
      </c>
      <c r="Z35" s="259">
        <f>(0.2228*(0.5*1.225*PI()*(9^2)/4*U27^3)/1000)*V35</f>
        <v>0</v>
      </c>
      <c r="AA35" s="269">
        <f t="shared" si="23"/>
        <v>0</v>
      </c>
      <c r="AB35" s="261">
        <f t="shared" si="24"/>
        <v>0</v>
      </c>
      <c r="AC35" s="270">
        <f>(0.14*(0.5*1.225*PI()*(10.4^2)/4*U31^3)/1000)*V35</f>
        <v>0</v>
      </c>
    </row>
    <row r="36" spans="1:29" ht="12.75">
      <c r="A36" s="256">
        <f t="shared" si="12"/>
        <v>16.5</v>
      </c>
      <c r="B36" s="257">
        <v>0</v>
      </c>
      <c r="C36" s="258">
        <f>(0.35*(0.5*1.225*PI()*(2^2)/4*A29^3)/1000)*B36</f>
        <v>0</v>
      </c>
      <c r="D36" s="259">
        <f>(0.246*(0.5*1.225*(14.52)*A31^3)/1000)*B36</f>
        <v>0</v>
      </c>
      <c r="E36" s="258">
        <f>(0.255*(0.5*1.225*PI()*(7^2)/4*A27^3)/1000)*B36</f>
        <v>0</v>
      </c>
      <c r="F36" s="259">
        <f>(0.2228*(0.5*1.225*PI()*(9^2)/4*A27^3)/1000)*B36</f>
        <v>0</v>
      </c>
      <c r="G36" s="260">
        <f t="shared" si="4"/>
        <v>0</v>
      </c>
      <c r="H36" s="261">
        <f t="shared" si="5"/>
        <v>0</v>
      </c>
      <c r="I36" s="262">
        <f>(0.14*(0.5*1.225*PI()*(10.4^2)/4*A31^3)/1000)*B36</f>
        <v>0</v>
      </c>
      <c r="J36" s="20"/>
      <c r="K36" s="263">
        <f t="shared" si="14"/>
        <v>16.5</v>
      </c>
      <c r="L36" s="257">
        <v>0</v>
      </c>
      <c r="M36" s="264">
        <f>(0.35*(0.5*1.225*PI()*(2^2)/4*K29^3)/1000)*L36</f>
        <v>0</v>
      </c>
      <c r="N36" s="259">
        <f>(0.246*(0.5*1.225*(14.52)*K31^3)/1000)*L36</f>
        <v>0</v>
      </c>
      <c r="O36" s="264">
        <f>(0.255*(0.5*1.225*PI()*(7^2)/4*K27^3)/1000)*L36</f>
        <v>0</v>
      </c>
      <c r="P36" s="259">
        <f>(0.2228*(0.5*1.225*PI()*(9^2)/4*K27^3)/1000)*L36</f>
        <v>0</v>
      </c>
      <c r="Q36" s="265">
        <f t="shared" si="19"/>
        <v>0</v>
      </c>
      <c r="R36" s="261">
        <f t="shared" si="20"/>
        <v>0</v>
      </c>
      <c r="S36" s="266">
        <f>(0.14*(0.5*1.225*PI()*(10.4^2)/4*K31^3)/1000)*L36</f>
        <v>0</v>
      </c>
      <c r="T36" s="20"/>
      <c r="U36" s="267">
        <f t="shared" si="16"/>
        <v>16.5</v>
      </c>
      <c r="V36" s="257">
        <v>0</v>
      </c>
      <c r="W36" s="268">
        <f>(0.35*(0.5*1.225*PI()*(2^2)/4*U29^3)/1000)*V36</f>
        <v>0</v>
      </c>
      <c r="X36" s="259">
        <f>(0.246*(0.5*1.225*(14.52)*U31^3)/1000)*V36</f>
        <v>0</v>
      </c>
      <c r="Y36" s="268">
        <f>(0.255*(0.5*1.225*PI()*(7^2)/4*U27^3)/1000)*V36</f>
        <v>0</v>
      </c>
      <c r="Z36" s="259">
        <f>(0.2228*(0.5*1.225*PI()*(9^2)/4*U27^3)/1000)*V36</f>
        <v>0</v>
      </c>
      <c r="AA36" s="269">
        <f t="shared" si="23"/>
        <v>0</v>
      </c>
      <c r="AB36" s="261">
        <f t="shared" si="24"/>
        <v>0</v>
      </c>
      <c r="AC36" s="270">
        <f>(0.14*(0.5*1.225*PI()*(10.4^2)/4*U31^3)/1000)*V36</f>
        <v>0</v>
      </c>
    </row>
    <row r="37" spans="1:29" ht="12.75">
      <c r="A37" s="256">
        <f t="shared" si="12"/>
        <v>17</v>
      </c>
      <c r="B37" s="257">
        <v>1</v>
      </c>
      <c r="C37" s="258">
        <f>(0.35*(0.5*1.225*PI()*(2^2)/4*A29^3)/1000)*B37</f>
        <v>1.4796331984739464</v>
      </c>
      <c r="D37" s="259">
        <f>(0.246*(0.5*1.225*(14.52)*A31^3)/1000)*B37</f>
        <v>6.003325944</v>
      </c>
      <c r="E37" s="258">
        <f>(0.255*(0.5*1.225*PI()*(7^2)/4*A27^3)/1000)*B37</f>
        <v>10.386661374667542</v>
      </c>
      <c r="F37" s="259">
        <f>(0.2228*(0.5*1.225*PI()*(9^2)/4*A27^3)/1000)*B37</f>
        <v>15.001680711992817</v>
      </c>
      <c r="G37" s="260">
        <f t="shared" si="4"/>
        <v>20.75492352061425</v>
      </c>
      <c r="H37" s="261">
        <f t="shared" si="5"/>
        <v>25.856831437361507</v>
      </c>
      <c r="I37" s="262">
        <f>(0.14*(0.5*1.225*PI()*(10.4^2)/4*A31^3)/1000)*B37</f>
        <v>19.988251060246203</v>
      </c>
      <c r="J37" s="20"/>
      <c r="K37" s="263">
        <f t="shared" si="14"/>
        <v>17</v>
      </c>
      <c r="L37" s="257">
        <v>5</v>
      </c>
      <c r="M37" s="264">
        <f>(0.35*(0.5*1.225*PI()*(2^2)/4*K29^3)/1000)*L37</f>
        <v>7.398165992369732</v>
      </c>
      <c r="N37" s="259">
        <f>(0.246*(0.5*1.225*(14.52)*K31^3)/1000)*L37</f>
        <v>30.01662972</v>
      </c>
      <c r="O37" s="264">
        <f>(0.255*(0.5*1.225*PI()*(7^2)/4*K27^3)/1000)*L37</f>
        <v>51.933306873337706</v>
      </c>
      <c r="P37" s="259">
        <f>(0.2228*(0.5*1.225*PI()*(9^2)/4*K27^3)/1000)*L37</f>
        <v>75.00840355996408</v>
      </c>
      <c r="Q37" s="265">
        <f t="shared" si="19"/>
        <v>103.77461760307125</v>
      </c>
      <c r="R37" s="261">
        <f t="shared" si="20"/>
        <v>129.28415718680753</v>
      </c>
      <c r="S37" s="266">
        <f>(0.14*(0.5*1.225*PI()*(10.4^2)/4*K31^3)/1000)*L37</f>
        <v>99.94125530123101</v>
      </c>
      <c r="T37" s="20"/>
      <c r="U37" s="267">
        <f t="shared" si="16"/>
        <v>17</v>
      </c>
      <c r="V37" s="257">
        <v>18</v>
      </c>
      <c r="W37" s="268">
        <f>(0.35*(0.5*1.225*PI()*(2^2)/4*U29^3)/1000)*V37</f>
        <v>26.633397572531035</v>
      </c>
      <c r="X37" s="259">
        <f>(0.246*(0.5*1.225*(14.52)*U31^3)/1000)*V37</f>
        <v>108.059866992</v>
      </c>
      <c r="Y37" s="268">
        <f>(0.255*(0.5*1.225*PI()*(7^2)/4*U27^3)/1000)*V37</f>
        <v>186.95990474401574</v>
      </c>
      <c r="Z37" s="259">
        <f>(0.2228*(0.5*1.225*PI()*(9^2)/4*U27^3)/1000)*V37</f>
        <v>270.0302528158707</v>
      </c>
      <c r="AA37" s="269">
        <f t="shared" si="23"/>
        <v>373.5886233710565</v>
      </c>
      <c r="AB37" s="261">
        <f t="shared" si="24"/>
        <v>465.4229658725071</v>
      </c>
      <c r="AC37" s="270">
        <f>(0.14*(0.5*1.225*PI()*(10.4^2)/4*U31^3)/1000)*V37</f>
        <v>359.78851908443164</v>
      </c>
    </row>
    <row r="38" spans="1:29" ht="12.75">
      <c r="A38" s="256">
        <f t="shared" si="12"/>
        <v>17.5</v>
      </c>
      <c r="B38" s="257">
        <v>0</v>
      </c>
      <c r="C38" s="258">
        <f>(0.35*(0.5*1.225*PI()*(2^2)/4*A29^3)/1000)*B38</f>
        <v>0</v>
      </c>
      <c r="D38" s="259">
        <f>(0.246*(0.5*1.225*(14.52)*A31^3)/1000)*B38</f>
        <v>0</v>
      </c>
      <c r="E38" s="258">
        <f>(0.255*(0.5*1.225*PI()*(7^2)/4*A27^3)/1000)*B38</f>
        <v>0</v>
      </c>
      <c r="F38" s="259">
        <f>(0.2228*(0.5*1.225*PI()*(9^2)/4*A27^3)/1000)*B38</f>
        <v>0</v>
      </c>
      <c r="G38" s="260">
        <f t="shared" si="4"/>
        <v>0</v>
      </c>
      <c r="H38" s="261">
        <f t="shared" si="5"/>
        <v>0</v>
      </c>
      <c r="I38" s="262">
        <f>(0.14*(0.5*1.225*PI()*(10.4^2)/4*A31^3)/1000)*B38</f>
        <v>0</v>
      </c>
      <c r="J38" s="20"/>
      <c r="K38" s="263">
        <f t="shared" si="14"/>
        <v>17.5</v>
      </c>
      <c r="L38" s="257">
        <v>0</v>
      </c>
      <c r="M38" s="264">
        <f>(0.35*(0.5*1.225*PI()*(2^2)/4*K29^3)/1000)*L38</f>
        <v>0</v>
      </c>
      <c r="N38" s="259">
        <f>(0.246*(0.5*1.225*(14.52)*K31^3)/1000)*L38</f>
        <v>0</v>
      </c>
      <c r="O38" s="264">
        <f>(0.255*(0.5*1.225*PI()*(7^2)/4*K27^3)/1000)*L38</f>
        <v>0</v>
      </c>
      <c r="P38" s="259">
        <f>(0.2228*(0.5*1.225*PI()*(9^2)/4*K27^3)/1000)*L38</f>
        <v>0</v>
      </c>
      <c r="Q38" s="265">
        <f t="shared" si="19"/>
        <v>0</v>
      </c>
      <c r="R38" s="261">
        <f t="shared" si="20"/>
        <v>0</v>
      </c>
      <c r="S38" s="266">
        <f>(0.14*(0.5*1.225*PI()*(10.4^2)/4*K31^3)/1000)*L38</f>
        <v>0</v>
      </c>
      <c r="T38" s="20"/>
      <c r="U38" s="267">
        <f t="shared" si="16"/>
        <v>17.5</v>
      </c>
      <c r="V38" s="257">
        <v>0</v>
      </c>
      <c r="W38" s="268">
        <f>(0.35*(0.5*1.225*PI()*(2^2)/4*U29^3)/1000)*V38</f>
        <v>0</v>
      </c>
      <c r="X38" s="259">
        <f>(0.246*(0.5*1.225*(14.52)*U31^3)/1000)*V38</f>
        <v>0</v>
      </c>
      <c r="Y38" s="268">
        <f>(0.255*(0.5*1.225*PI()*(7^2)/4*U27^3)/1000)*V38</f>
        <v>0</v>
      </c>
      <c r="Z38" s="259">
        <f>(0.2228*(0.5*1.225*PI()*(9^2)/4*U27^3)/1000)*V38</f>
        <v>0</v>
      </c>
      <c r="AA38" s="269">
        <f t="shared" si="23"/>
        <v>0</v>
      </c>
      <c r="AB38" s="261">
        <f t="shared" si="24"/>
        <v>0</v>
      </c>
      <c r="AC38" s="270">
        <f>(0.14*(0.5*1.225*PI()*(10.4^2)/4*U31^3)/1000)*V38</f>
        <v>0</v>
      </c>
    </row>
    <row r="39" spans="1:29" ht="12.75">
      <c r="A39" s="256">
        <f t="shared" si="12"/>
        <v>18</v>
      </c>
      <c r="B39" s="257">
        <v>5</v>
      </c>
      <c r="C39" s="258">
        <f>(0.35*(0.5*1.225*PI()*(2^2)/4*A29^3)/1000)*B39</f>
        <v>7.398165992369732</v>
      </c>
      <c r="D39" s="259">
        <f>(0.246*(0.5*1.225*(14.52)*A31^3)/1000)*B39</f>
        <v>30.01662972</v>
      </c>
      <c r="E39" s="258">
        <f>(0.255*(0.5*1.225*PI()*(7^2)/4*A27^3)/1000)*B39</f>
        <v>51.933306873337706</v>
      </c>
      <c r="F39" s="259">
        <f>(0.2228*(0.5*1.225*PI()*(9^2)/4*A27^3)/1000)*B39</f>
        <v>75.00840355996408</v>
      </c>
      <c r="G39" s="260">
        <f t="shared" si="4"/>
        <v>123.18615303503182</v>
      </c>
      <c r="H39" s="261">
        <f t="shared" si="5"/>
        <v>153.4673732370164</v>
      </c>
      <c r="I39" s="262">
        <f>(0.14*(0.5*1.225*PI()*(10.4^2)/4*A31^3)/1000)*B39</f>
        <v>99.94125530123101</v>
      </c>
      <c r="J39" s="20"/>
      <c r="K39" s="263">
        <f t="shared" si="14"/>
        <v>18</v>
      </c>
      <c r="L39" s="257">
        <v>2</v>
      </c>
      <c r="M39" s="264">
        <f>(0.35*(0.5*1.225*PI()*(2^2)/4*K29^3)/1000)*L39</f>
        <v>2.9592663969478927</v>
      </c>
      <c r="N39" s="259">
        <f>(0.246*(0.5*1.225*(14.52)*K31^3)/1000)*L39</f>
        <v>12.006651888</v>
      </c>
      <c r="O39" s="264">
        <f>(0.255*(0.5*1.225*PI()*(7^2)/4*K27^3)/1000)*L39</f>
        <v>20.773322749335083</v>
      </c>
      <c r="P39" s="259">
        <f>(0.2228*(0.5*1.225*PI()*(9^2)/4*K27^3)/1000)*L39</f>
        <v>30.003361423985634</v>
      </c>
      <c r="Q39" s="265">
        <f t="shared" si="19"/>
        <v>49.27446121401273</v>
      </c>
      <c r="R39" s="261">
        <f t="shared" si="20"/>
        <v>61.38694929480656</v>
      </c>
      <c r="S39" s="266">
        <f>(0.14*(0.5*1.225*PI()*(10.4^2)/4*K31^3)/1000)*L39</f>
        <v>39.976502120492405</v>
      </c>
      <c r="T39" s="20"/>
      <c r="U39" s="267">
        <f t="shared" si="16"/>
        <v>18</v>
      </c>
      <c r="V39" s="257">
        <v>12</v>
      </c>
      <c r="W39" s="268">
        <f>(0.35*(0.5*1.225*PI()*(2^2)/4*U29^3)/1000)*V39</f>
        <v>17.755598381687356</v>
      </c>
      <c r="X39" s="259">
        <f>(0.246*(0.5*1.225*(14.52)*U31^3)/1000)*V39</f>
        <v>72.039911328</v>
      </c>
      <c r="Y39" s="268">
        <f>(0.255*(0.5*1.225*PI()*(7^2)/4*U27^3)/1000)*V39</f>
        <v>124.6399364960105</v>
      </c>
      <c r="Z39" s="259">
        <f>(0.2228*(0.5*1.225*PI()*(9^2)/4*U27^3)/1000)*V39</f>
        <v>180.0201685439138</v>
      </c>
      <c r="AA39" s="269">
        <f t="shared" si="23"/>
        <v>295.6467672840764</v>
      </c>
      <c r="AB39" s="261">
        <f t="shared" si="24"/>
        <v>368.3216957688394</v>
      </c>
      <c r="AC39" s="270">
        <f>(0.14*(0.5*1.225*PI()*(10.4^2)/4*U31^3)/1000)*V39</f>
        <v>239.85901272295445</v>
      </c>
    </row>
    <row r="40" spans="1:29" ht="12.75">
      <c r="A40" s="256"/>
      <c r="B40" s="257"/>
      <c r="C40" s="258"/>
      <c r="D40" s="259"/>
      <c r="E40" s="258"/>
      <c r="F40" s="259"/>
      <c r="G40" s="260"/>
      <c r="H40" s="261"/>
      <c r="I40" s="262"/>
      <c r="J40" s="20"/>
      <c r="K40" s="263">
        <f t="shared" si="14"/>
        <v>18.5</v>
      </c>
      <c r="L40" s="257">
        <v>2</v>
      </c>
      <c r="M40" s="264">
        <f>(0.35*(0.5*1.225*PI()*(2^2)/4*K29^3)/1000)*L40</f>
        <v>2.9592663969478927</v>
      </c>
      <c r="N40" s="259">
        <f>(0.246*(0.5*1.225*(14.52)*K31^3)/1000)*L40</f>
        <v>12.006651888</v>
      </c>
      <c r="O40" s="264">
        <f>(0.255*(0.5*1.225*PI()*(7^2)/4*K27^3)/1000)*L40</f>
        <v>20.773322749335083</v>
      </c>
      <c r="P40" s="259">
        <f>(0.2228*(0.5*1.225*PI()*(9^2)/4*K27^3)/1000)*L40</f>
        <v>30.003361423985634</v>
      </c>
      <c r="Q40" s="265">
        <f t="shared" si="19"/>
        <v>53.495783690701884</v>
      </c>
      <c r="R40" s="261">
        <f t="shared" si="20"/>
        <v>66.64594355773826</v>
      </c>
      <c r="S40" s="266">
        <f>(0.14*(0.5*1.225*PI()*(10.4^2)/4*K31^3)/1000)*L40</f>
        <v>39.976502120492405</v>
      </c>
      <c r="T40" s="20"/>
      <c r="U40" s="267">
        <f t="shared" si="16"/>
        <v>18.5</v>
      </c>
      <c r="V40" s="257">
        <v>0</v>
      </c>
      <c r="W40" s="268">
        <f>(0.35*(0.5*1.225*PI()*(2^2)/4*U29^3)/1000)*V40</f>
        <v>0</v>
      </c>
      <c r="X40" s="259">
        <f>(0.246*(0.5*1.225*(14.52)*U31^3)/1000)*V40</f>
        <v>0</v>
      </c>
      <c r="Y40" s="268">
        <f>(0.255*(0.5*1.225*PI()*(7^2)/4*U27^3)/1000)*V40</f>
        <v>0</v>
      </c>
      <c r="Z40" s="259">
        <f>(0.2228*(0.5*1.225*PI()*(9^2)/4*U27^3)/1000)*V40</f>
        <v>0</v>
      </c>
      <c r="AA40" s="269">
        <f t="shared" si="23"/>
        <v>0</v>
      </c>
      <c r="AB40" s="261">
        <f t="shared" si="24"/>
        <v>0</v>
      </c>
      <c r="AC40" s="270">
        <f>(0.14*(0.5*1.225*PI()*(10.4^2)/4*U31^3)/1000)*V40</f>
        <v>0</v>
      </c>
    </row>
    <row r="41" spans="1:29" ht="12.75">
      <c r="A41" s="256"/>
      <c r="B41" s="257"/>
      <c r="C41" s="258"/>
      <c r="D41" s="259"/>
      <c r="E41" s="258"/>
      <c r="F41" s="259"/>
      <c r="G41" s="260"/>
      <c r="H41" s="261"/>
      <c r="I41" s="262"/>
      <c r="J41" s="20"/>
      <c r="K41" s="263">
        <f t="shared" si="14"/>
        <v>19</v>
      </c>
      <c r="L41" s="257">
        <v>3</v>
      </c>
      <c r="M41" s="264">
        <f>(0.35*(0.5*1.225*PI()*(2^2)/4*K29^3)/1000)*L41</f>
        <v>4.438899595421839</v>
      </c>
      <c r="N41" s="259">
        <f>(0.246*(0.5*1.225*(14.52)*K31^3)/1000)*L41</f>
        <v>18.009977832</v>
      </c>
      <c r="O41" s="264">
        <f>(0.255*(0.5*1.225*PI()*(7^2)/4*K27^3)/1000)*L41</f>
        <v>31.159984124002627</v>
      </c>
      <c r="P41" s="259">
        <f>(0.2228*(0.5*1.225*PI()*(9^2)/4*K27^3)/1000)*L41</f>
        <v>45.00504213597845</v>
      </c>
      <c r="Q41" s="265">
        <f t="shared" si="19"/>
        <v>86.92734811391804</v>
      </c>
      <c r="R41" s="261">
        <f t="shared" si="20"/>
        <v>108.295546608302</v>
      </c>
      <c r="S41" s="266">
        <f>(0.14*(0.5*1.225*PI()*(10.4^2)/4*K31^3)/1000)*L41</f>
        <v>59.96475318073861</v>
      </c>
      <c r="T41" s="20"/>
      <c r="U41" s="267">
        <f t="shared" si="16"/>
        <v>19</v>
      </c>
      <c r="V41" s="257">
        <v>8</v>
      </c>
      <c r="W41" s="268">
        <f>(0.35*(0.5*1.225*PI()*(2^2)/4*U29^3)/1000)*V41</f>
        <v>11.837065587791571</v>
      </c>
      <c r="X41" s="259">
        <f>(0.246*(0.5*1.225*(14.52)*U31^3)/1000)*V41</f>
        <v>48.026607552</v>
      </c>
      <c r="Y41" s="268">
        <f>(0.255*(0.5*1.225*PI()*(7^2)/4*U27^3)/1000)*V41</f>
        <v>83.09329099734033</v>
      </c>
      <c r="Z41" s="259">
        <f>(0.2228*(0.5*1.225*PI()*(9^2)/4*U27^3)/1000)*V41</f>
        <v>120.01344569594254</v>
      </c>
      <c r="AA41" s="269">
        <f t="shared" si="23"/>
        <v>231.8062616371148</v>
      </c>
      <c r="AB41" s="261">
        <f t="shared" si="24"/>
        <v>288.78812428880536</v>
      </c>
      <c r="AC41" s="270">
        <f>(0.14*(0.5*1.225*PI()*(10.4^2)/4*U31^3)/1000)*V41</f>
        <v>159.90600848196962</v>
      </c>
    </row>
    <row r="42" spans="1:29" ht="12.75">
      <c r="A42" s="256"/>
      <c r="B42" s="257"/>
      <c r="C42" s="258"/>
      <c r="D42" s="259"/>
      <c r="E42" s="258"/>
      <c r="F42" s="259"/>
      <c r="G42" s="260"/>
      <c r="H42" s="261"/>
      <c r="I42" s="262"/>
      <c r="J42" s="20"/>
      <c r="K42" s="263">
        <f t="shared" si="14"/>
        <v>19.5</v>
      </c>
      <c r="L42" s="257">
        <v>0</v>
      </c>
      <c r="M42" s="264">
        <f>(0.35*(0.5*1.225*PI()*(2^2)/4*K29^3)/1000)*L42</f>
        <v>0</v>
      </c>
      <c r="N42" s="259">
        <f>(0.246*(0.5*1.225*(14.52)*K31^3)/1000)*L42</f>
        <v>0</v>
      </c>
      <c r="O42" s="264">
        <f>(0.255*(0.5*1.225*PI()*(7^2)/4*K27^3)/1000)*L42</f>
        <v>0</v>
      </c>
      <c r="P42" s="259">
        <f>(0.2228*(0.5*1.225*PI()*(9^2)/4*K27^3)/1000)*L42</f>
        <v>0</v>
      </c>
      <c r="Q42" s="265">
        <f t="shared" si="19"/>
        <v>0</v>
      </c>
      <c r="R42" s="261">
        <f t="shared" si="20"/>
        <v>0</v>
      </c>
      <c r="S42" s="266">
        <f>(0.14*(0.5*1.225*PI()*(10.4^2)/4*K31^3)/1000)*L42</f>
        <v>0</v>
      </c>
      <c r="T42" s="20"/>
      <c r="U42" s="267">
        <f t="shared" si="16"/>
        <v>19.5</v>
      </c>
      <c r="V42" s="257">
        <v>0</v>
      </c>
      <c r="W42" s="268">
        <f>(0.35*(0.5*1.225*PI()*(2^2)/4*U29^3)/1000)*V42</f>
        <v>0</v>
      </c>
      <c r="X42" s="259">
        <f>(0.246*(0.5*1.225*(14.52)*U31^3)/1000)*V42</f>
        <v>0</v>
      </c>
      <c r="Y42" s="268">
        <f>(0.255*(0.5*1.225*PI()*(7^2)/4*U27^3)/1000)*V42</f>
        <v>0</v>
      </c>
      <c r="Z42" s="259">
        <f>(0.2228*(0.5*1.225*PI()*(9^2)/4*U27^3)/1000)*V42</f>
        <v>0</v>
      </c>
      <c r="AA42" s="269">
        <f t="shared" si="23"/>
        <v>0</v>
      </c>
      <c r="AB42" s="261">
        <f t="shared" si="24"/>
        <v>0</v>
      </c>
      <c r="AC42" s="270">
        <f>(0.14*(0.5*1.225*PI()*(10.4^2)/4*U31^3)/1000)*V42</f>
        <v>0</v>
      </c>
    </row>
    <row r="43" spans="1:29" ht="12.75">
      <c r="A43" s="256"/>
      <c r="B43" s="257"/>
      <c r="C43" s="258"/>
      <c r="D43" s="259"/>
      <c r="E43" s="258"/>
      <c r="F43" s="259"/>
      <c r="G43" s="260"/>
      <c r="H43" s="261"/>
      <c r="I43" s="262"/>
      <c r="J43" s="20"/>
      <c r="K43" s="263">
        <f t="shared" si="14"/>
        <v>20</v>
      </c>
      <c r="L43" s="257">
        <v>2</v>
      </c>
      <c r="M43" s="264">
        <f>(0.35*(0.5*1.225*PI()*(2^2)/4*K29^3)/1000)*L43</f>
        <v>2.9592663969478927</v>
      </c>
      <c r="N43" s="259">
        <f>(0.246*(0.5*1.225*(14.52)*K31^3)/1000)*L43</f>
        <v>12.006651888</v>
      </c>
      <c r="O43" s="264">
        <f>(0.255*(0.5*1.225*PI()*(7^2)/4*K27^3)/1000)*L43</f>
        <v>20.773322749335083</v>
      </c>
      <c r="P43" s="259">
        <f>(0.2228*(0.5*1.225*PI()*(9^2)/4*K27^3)/1000)*L43</f>
        <v>30.003361423985634</v>
      </c>
      <c r="Q43" s="265">
        <f t="shared" si="19"/>
        <v>67.59185351716424</v>
      </c>
      <c r="R43" s="261">
        <f t="shared" si="20"/>
        <v>84.20706350453574</v>
      </c>
      <c r="S43" s="266">
        <f>(0.14*(0.5*1.225*PI()*(10.4^2)/4*K31^3)/1000)*L43</f>
        <v>39.976502120492405</v>
      </c>
      <c r="T43" s="20"/>
      <c r="U43" s="267">
        <f t="shared" si="16"/>
        <v>20</v>
      </c>
      <c r="V43" s="257">
        <v>10</v>
      </c>
      <c r="W43" s="268">
        <f>(0.35*(0.5*1.225*PI()*(2^2)/4*U29^3)/1000)*V43</f>
        <v>14.796331984739464</v>
      </c>
      <c r="X43" s="259">
        <f>(0.246*(0.5*1.225*(14.52)*U31^3)/1000)*V43</f>
        <v>60.03325944</v>
      </c>
      <c r="Y43" s="268">
        <f>(0.255*(0.5*1.225*PI()*(7^2)/4*U27^3)/1000)*V43</f>
        <v>103.86661374667541</v>
      </c>
      <c r="Z43" s="259">
        <f>(0.2228*(0.5*1.225*PI()*(9^2)/4*U27^3)/1000)*V43</f>
        <v>150.01680711992816</v>
      </c>
      <c r="AA43" s="269">
        <f t="shared" si="23"/>
        <v>337.9592675858212</v>
      </c>
      <c r="AB43" s="261">
        <f t="shared" si="24"/>
        <v>421.0353175226787</v>
      </c>
      <c r="AC43" s="270">
        <f>(0.14*(0.5*1.225*PI()*(10.4^2)/4*U31^3)/1000)*V43</f>
        <v>199.88251060246202</v>
      </c>
    </row>
    <row r="44" spans="1:29" ht="12.75">
      <c r="A44" s="256"/>
      <c r="B44" s="257"/>
      <c r="C44" s="258"/>
      <c r="D44" s="259"/>
      <c r="E44" s="258"/>
      <c r="F44" s="259"/>
      <c r="G44" s="260"/>
      <c r="H44" s="261"/>
      <c r="I44" s="262"/>
      <c r="J44" s="20"/>
      <c r="K44" s="263">
        <f t="shared" si="14"/>
        <v>20.5</v>
      </c>
      <c r="L44" s="257">
        <v>1</v>
      </c>
      <c r="M44" s="264">
        <f>(0.35*(0.5*1.225*PI()*(2^2)/4*K29^3)/1000)*L44</f>
        <v>1.4796331984739464</v>
      </c>
      <c r="N44" s="259">
        <f>(0.246*(0.5*1.225*(14.52)*K31^3)/1000)*L44</f>
        <v>6.003325944</v>
      </c>
      <c r="O44" s="264">
        <f>(0.255*(0.5*1.225*PI()*(7^2)/4*K27^3)/1000)*L44</f>
        <v>10.386661374667542</v>
      </c>
      <c r="P44" s="259">
        <f>(0.2228*(0.5*1.225*PI()*(9^2)/4*K27^3)/1000)*L44</f>
        <v>15.001680711992817</v>
      </c>
      <c r="Q44" s="265">
        <f t="shared" si="19"/>
        <v>36.394516689503725</v>
      </c>
      <c r="R44" s="261">
        <f t="shared" si="20"/>
        <v>45.3408986234071</v>
      </c>
      <c r="S44" s="266">
        <f>(0.14*(0.5*1.225*PI()*(10.4^2)/4*K31^3)/1000)*L44</f>
        <v>19.988251060246203</v>
      </c>
      <c r="T44" s="20"/>
      <c r="U44" s="267">
        <f t="shared" si="16"/>
        <v>20.5</v>
      </c>
      <c r="V44" s="257">
        <v>0</v>
      </c>
      <c r="W44" s="268">
        <f>(0.35*(0.5*1.225*PI()*(2^2)/4*U29^3)/1000)*V44</f>
        <v>0</v>
      </c>
      <c r="X44" s="259">
        <f>(0.246*(0.5*1.225*(14.52)*U31^3)/1000)*V44</f>
        <v>0</v>
      </c>
      <c r="Y44" s="268">
        <f>(0.255*(0.5*1.225*PI()*(7^2)/4*U27^3)/1000)*V44</f>
        <v>0</v>
      </c>
      <c r="Z44" s="259">
        <f>(0.2228*(0.5*1.225*PI()*(9^2)/4*U27^3)/1000)*V44</f>
        <v>0</v>
      </c>
      <c r="AA44" s="269">
        <f t="shared" si="23"/>
        <v>0</v>
      </c>
      <c r="AB44" s="261">
        <f t="shared" si="24"/>
        <v>0</v>
      </c>
      <c r="AC44" s="270">
        <f>(0.14*(0.5*1.225*PI()*(10.4^2)/4*U31^3)/1000)*V44</f>
        <v>0</v>
      </c>
    </row>
    <row r="45" spans="1:29" ht="12.75">
      <c r="A45" s="256"/>
      <c r="B45" s="257"/>
      <c r="C45" s="258"/>
      <c r="D45" s="259"/>
      <c r="E45" s="258"/>
      <c r="F45" s="259"/>
      <c r="G45" s="260"/>
      <c r="H45" s="261"/>
      <c r="I45" s="262"/>
      <c r="J45" s="20"/>
      <c r="K45" s="263">
        <f t="shared" si="14"/>
        <v>21</v>
      </c>
      <c r="L45" s="257">
        <v>1</v>
      </c>
      <c r="M45" s="264">
        <f>(0.35*(0.5*1.225*PI()*(2^2)/4*K29^3)/1000)*L45</f>
        <v>1.4796331984739464</v>
      </c>
      <c r="N45" s="259">
        <f>(0.246*(0.5*1.225*(14.52)*K31^3)/1000)*L45</f>
        <v>6.003325944</v>
      </c>
      <c r="O45" s="264">
        <f>(0.255*(0.5*1.225*PI()*(7^2)/4*K27^3)/1000)*L45</f>
        <v>10.386661374667542</v>
      </c>
      <c r="P45" s="259">
        <f>(0.2228*(0.5*1.225*PI()*(9^2)/4*K27^3)/1000)*L45</f>
        <v>15.001680711992817</v>
      </c>
      <c r="Q45" s="265">
        <f t="shared" si="19"/>
        <v>39.12300971390363</v>
      </c>
      <c r="R45" s="261">
        <f t="shared" si="20"/>
        <v>48.740100944719096</v>
      </c>
      <c r="S45" s="266">
        <f>(0.14*(0.5*1.225*PI()*(10.4^2)/4*K31^3)/1000)*L45</f>
        <v>19.988251060246203</v>
      </c>
      <c r="T45" s="20"/>
      <c r="U45" s="267">
        <f t="shared" si="16"/>
        <v>21</v>
      </c>
      <c r="V45" s="257">
        <v>7</v>
      </c>
      <c r="W45" s="268">
        <f>(0.35*(0.5*1.225*PI()*(2^2)/4*U29^3)/1000)*V45</f>
        <v>10.357432389317625</v>
      </c>
      <c r="X45" s="259">
        <f>(0.246*(0.5*1.225*(14.52)*U31^3)/1000)*V45</f>
        <v>42.023281608000005</v>
      </c>
      <c r="Y45" s="268">
        <f>(0.255*(0.5*1.225*PI()*(7^2)/4*U27^3)/1000)*V45</f>
        <v>72.70662962267279</v>
      </c>
      <c r="Z45" s="259">
        <f>(0.2228*(0.5*1.225*PI()*(9^2)/4*U27^3)/1000)*V45</f>
        <v>105.01176498394972</v>
      </c>
      <c r="AA45" s="269">
        <f t="shared" si="23"/>
        <v>273.8610679973254</v>
      </c>
      <c r="AB45" s="261">
        <f t="shared" si="24"/>
        <v>341.1807066130337</v>
      </c>
      <c r="AC45" s="270">
        <f>(0.14*(0.5*1.225*PI()*(10.4^2)/4*U31^3)/1000)*V45</f>
        <v>139.91775742172342</v>
      </c>
    </row>
    <row r="46" spans="1:29" ht="12.75">
      <c r="A46" s="256"/>
      <c r="B46" s="257"/>
      <c r="C46" s="258"/>
      <c r="D46" s="259"/>
      <c r="E46" s="258"/>
      <c r="F46" s="259"/>
      <c r="G46" s="260"/>
      <c r="H46" s="261"/>
      <c r="I46" s="262"/>
      <c r="J46" s="20"/>
      <c r="K46" s="263">
        <f t="shared" si="14"/>
        <v>21.5</v>
      </c>
      <c r="L46" s="257">
        <v>0</v>
      </c>
      <c r="M46" s="264">
        <f>(0.35*(0.5*1.225*PI()*(2^2)/4*K29^3)/1000)*L46</f>
        <v>0</v>
      </c>
      <c r="N46" s="259">
        <f>(0.246*(0.5*1.225*(14.52)*K31^3)/1000)*L46</f>
        <v>0</v>
      </c>
      <c r="O46" s="264">
        <f>(0.255*(0.5*1.225*PI()*(7^2)/4*K27^3)/1000)*L46</f>
        <v>0</v>
      </c>
      <c r="P46" s="259">
        <f>(0.2228*(0.5*1.225*PI()*(9^2)/4*K27^3)/1000)*L46</f>
        <v>0</v>
      </c>
      <c r="Q46" s="265">
        <f t="shared" si="19"/>
        <v>0</v>
      </c>
      <c r="R46" s="261">
        <f t="shared" si="20"/>
        <v>0</v>
      </c>
      <c r="S46" s="266">
        <f>(0.14*(0.5*1.225*PI()*(10.4^2)/4*K31^3)/1000)*L46</f>
        <v>0</v>
      </c>
      <c r="T46" s="20"/>
      <c r="U46" s="267">
        <f t="shared" si="16"/>
        <v>21.5</v>
      </c>
      <c r="V46" s="257">
        <v>0</v>
      </c>
      <c r="W46" s="268">
        <f>(0.35*(0.5*1.225*PI()*(2^2)/4*U29^3)/1000)*V46</f>
        <v>0</v>
      </c>
      <c r="X46" s="259">
        <f>(0.246*(0.5*1.225*(14.52)*U31^3)/1000)*V46</f>
        <v>0</v>
      </c>
      <c r="Y46" s="268">
        <f>(0.255*(0.5*1.225*PI()*(7^2)/4*U27^3)/1000)*V46</f>
        <v>0</v>
      </c>
      <c r="Z46" s="259">
        <f>(0.2228*(0.5*1.225*PI()*(9^2)/4*U27^3)/1000)*V46</f>
        <v>0</v>
      </c>
      <c r="AA46" s="269">
        <f t="shared" si="23"/>
        <v>0</v>
      </c>
      <c r="AB46" s="261">
        <f t="shared" si="24"/>
        <v>0</v>
      </c>
      <c r="AC46" s="270">
        <f>(0.14*(0.5*1.225*PI()*(10.4^2)/4*U31^3)/1000)*V46</f>
        <v>0</v>
      </c>
    </row>
    <row r="47" spans="1:29" ht="12.75">
      <c r="A47" s="256"/>
      <c r="B47" s="257"/>
      <c r="C47" s="258"/>
      <c r="D47" s="259"/>
      <c r="E47" s="258"/>
      <c r="F47" s="259"/>
      <c r="G47" s="260"/>
      <c r="H47" s="261"/>
      <c r="I47" s="262"/>
      <c r="J47" s="20"/>
      <c r="K47" s="263">
        <f t="shared" si="14"/>
        <v>22</v>
      </c>
      <c r="L47" s="257">
        <v>4</v>
      </c>
      <c r="M47" s="264">
        <f>(0.35*(0.5*1.225*PI()*(2^2)/4*K29^3)/1000)*L47</f>
        <v>5.9185327938957855</v>
      </c>
      <c r="N47" s="259">
        <f>(0.246*(0.5*1.225*(14.52)*K31^3)/1000)*L47</f>
        <v>24.013303776</v>
      </c>
      <c r="O47" s="264">
        <f>(0.255*(0.5*1.225*PI()*(7^2)/4*K27^3)/1000)*L47</f>
        <v>41.546645498670166</v>
      </c>
      <c r="P47" s="259">
        <f>(0.2228*(0.5*1.225*PI()*(9^2)/4*K27^3)/1000)*L47</f>
        <v>60.00672284797127</v>
      </c>
      <c r="Q47" s="265">
        <f t="shared" si="19"/>
        <v>179.92951406269123</v>
      </c>
      <c r="R47" s="261">
        <f t="shared" si="20"/>
        <v>224.15920304907416</v>
      </c>
      <c r="S47" s="266">
        <f>(0.14*(0.5*1.225*PI()*(10.4^2)/4*K31^3)/1000)*L47</f>
        <v>79.95300424098481</v>
      </c>
      <c r="T47" s="20"/>
      <c r="U47" s="267">
        <f t="shared" si="16"/>
        <v>22</v>
      </c>
      <c r="V47" s="257">
        <v>0</v>
      </c>
      <c r="W47" s="268">
        <f>(0.35*(0.5*1.225*PI()*(2^2)/4*U29^3)/1000)*V47</f>
        <v>0</v>
      </c>
      <c r="X47" s="259">
        <f>(0.246*(0.5*1.225*(14.52)*U31^3)/1000)*V47</f>
        <v>0</v>
      </c>
      <c r="Y47" s="268">
        <f>(0.255*(0.5*1.225*PI()*(7^2)/4*U27^3)/1000)*V47</f>
        <v>0</v>
      </c>
      <c r="Z47" s="259">
        <f>(0.2228*(0.5*1.225*PI()*(9^2)/4*U27^3)/1000)*V47</f>
        <v>0</v>
      </c>
      <c r="AA47" s="269">
        <f t="shared" si="23"/>
        <v>0</v>
      </c>
      <c r="AB47" s="261">
        <f t="shared" si="24"/>
        <v>0</v>
      </c>
      <c r="AC47" s="270">
        <f>(0.14*(0.5*1.225*PI()*(10.4^2)/4*U31^3)/1000)*V47</f>
        <v>0</v>
      </c>
    </row>
    <row r="48" spans="1:29" ht="12.75">
      <c r="A48" s="256"/>
      <c r="B48" s="257"/>
      <c r="C48" s="258"/>
      <c r="D48" s="259"/>
      <c r="E48" s="258"/>
      <c r="F48" s="259"/>
      <c r="G48" s="260"/>
      <c r="H48" s="261"/>
      <c r="I48" s="262"/>
      <c r="J48" s="20"/>
      <c r="K48" s="263">
        <f t="shared" si="14"/>
        <v>22.5</v>
      </c>
      <c r="L48" s="257">
        <v>0</v>
      </c>
      <c r="M48" s="264">
        <f>(0.35*(0.5*1.225*PI()*(2^2)/4*K29^3)/1000)*L48</f>
        <v>0</v>
      </c>
      <c r="N48" s="259">
        <f>(0.246*(0.5*1.225*(14.52)*K31^3)/1000)*L48</f>
        <v>0</v>
      </c>
      <c r="O48" s="264">
        <f>(0.255*(0.5*1.225*PI()*(7^2)/4*K27^3)/1000)*L48</f>
        <v>0</v>
      </c>
      <c r="P48" s="259">
        <f>(0.2228*(0.5*1.225*PI()*(9^2)/4*K27^3)/1000)*L48</f>
        <v>0</v>
      </c>
      <c r="Q48" s="265">
        <f t="shared" si="19"/>
        <v>0</v>
      </c>
      <c r="R48" s="261">
        <f t="shared" si="20"/>
        <v>0</v>
      </c>
      <c r="S48" s="266">
        <f>(0.14*(0.5*1.225*PI()*(10.4^2)/4*K31^3)/1000)*L48</f>
        <v>0</v>
      </c>
      <c r="T48" s="20"/>
      <c r="U48" s="267">
        <f t="shared" si="16"/>
        <v>22.5</v>
      </c>
      <c r="V48" s="257">
        <v>3</v>
      </c>
      <c r="W48" s="268">
        <f>(0.35*(0.5*1.225*PI()*(2^2)/4*U29^3)/1000)*V48</f>
        <v>4.438899595421839</v>
      </c>
      <c r="X48" s="259">
        <f>(0.246*(0.5*1.225*(14.52)*U31^3)/1000)*V48</f>
        <v>18.009977832</v>
      </c>
      <c r="Y48" s="268">
        <f>(0.255*(0.5*1.225*PI()*(7^2)/4*U27^3)/1000)*V48</f>
        <v>31.159984124002627</v>
      </c>
      <c r="Z48" s="259">
        <f>(0.2228*(0.5*1.225*PI()*(9^2)/4*U27^3)/1000)*V48</f>
        <v>45.00504213597845</v>
      </c>
      <c r="AA48" s="269">
        <f t="shared" si="23"/>
        <v>144.35877308792794</v>
      </c>
      <c r="AB48" s="261">
        <f t="shared" si="24"/>
        <v>179.84457801212858</v>
      </c>
      <c r="AC48" s="270">
        <f>(0.14*(0.5*1.225*PI()*(10.4^2)/4*U31^3)/1000)*V48</f>
        <v>59.96475318073861</v>
      </c>
    </row>
    <row r="49" spans="1:29" ht="12.75">
      <c r="A49" s="256"/>
      <c r="B49" s="257"/>
      <c r="C49" s="258"/>
      <c r="D49" s="259"/>
      <c r="E49" s="258"/>
      <c r="F49" s="259"/>
      <c r="G49" s="260"/>
      <c r="H49" s="261"/>
      <c r="I49" s="262"/>
      <c r="J49" s="20"/>
      <c r="K49" s="263">
        <f t="shared" si="14"/>
        <v>23</v>
      </c>
      <c r="L49" s="257">
        <v>1</v>
      </c>
      <c r="M49" s="264">
        <f>(0.35*(0.5*1.225*PI()*(2^2)/4*K29^3)/1000)*L49</f>
        <v>1.4796331984739464</v>
      </c>
      <c r="N49" s="259">
        <f>(0.246*(0.5*1.225*(14.52)*K31^3)/1000)*L49</f>
        <v>6.003325944</v>
      </c>
      <c r="O49" s="264">
        <f>(0.255*(0.5*1.225*PI()*(7^2)/4*K27^3)/1000)*L49</f>
        <v>10.386661374667542</v>
      </c>
      <c r="P49" s="259">
        <f>(0.2228*(0.5*1.225*PI()*(9^2)/4*K27^3)/1000)*L49</f>
        <v>15.001680711992817</v>
      </c>
      <c r="Q49" s="265">
        <f t="shared" si="19"/>
        <v>51.39938010895858</v>
      </c>
      <c r="R49" s="261">
        <f t="shared" si="20"/>
        <v>64.0342088537304</v>
      </c>
      <c r="S49" s="266">
        <f>(0.14*(0.5*1.225*PI()*(10.4^2)/4*K31^3)/1000)*L49</f>
        <v>19.988251060246203</v>
      </c>
      <c r="T49" s="20"/>
      <c r="U49" s="267">
        <f t="shared" si="16"/>
        <v>23</v>
      </c>
      <c r="V49" s="257">
        <v>0</v>
      </c>
      <c r="W49" s="268">
        <f>(0.35*(0.5*1.225*PI()*(2^2)/4*U29^3)/1000)*V49</f>
        <v>0</v>
      </c>
      <c r="X49" s="259">
        <f>(0.246*(0.5*1.225*(14.52)*U31^3)/1000)*V49</f>
        <v>0</v>
      </c>
      <c r="Y49" s="268">
        <f>(0.255*(0.5*1.225*PI()*(7^2)/4*U27^3)/1000)*V49</f>
        <v>0</v>
      </c>
      <c r="Z49" s="259">
        <f>(0.2228*(0.5*1.225*PI()*(9^2)/4*U27^3)/1000)*V49</f>
        <v>0</v>
      </c>
      <c r="AA49" s="269">
        <f t="shared" si="23"/>
        <v>0</v>
      </c>
      <c r="AB49" s="261">
        <f t="shared" si="24"/>
        <v>0</v>
      </c>
      <c r="AC49" s="270">
        <f>(0.14*(0.5*1.225*PI()*(10.4^2)/4*U31^3)/1000)*V49</f>
        <v>0</v>
      </c>
    </row>
    <row r="50" spans="1:29" ht="12.75">
      <c r="A50" s="256"/>
      <c r="B50" s="257"/>
      <c r="C50" s="258"/>
      <c r="D50" s="259"/>
      <c r="E50" s="258"/>
      <c r="F50" s="259"/>
      <c r="G50" s="260"/>
      <c r="H50" s="261"/>
      <c r="I50" s="262"/>
      <c r="J50" s="20"/>
      <c r="K50" s="263"/>
      <c r="L50" s="257"/>
      <c r="M50" s="264"/>
      <c r="N50" s="259"/>
      <c r="O50" s="264"/>
      <c r="P50" s="259"/>
      <c r="Q50" s="265"/>
      <c r="R50" s="261"/>
      <c r="S50" s="266"/>
      <c r="T50" s="20"/>
      <c r="U50" s="267">
        <f t="shared" si="16"/>
        <v>23.5</v>
      </c>
      <c r="V50" s="257">
        <v>0</v>
      </c>
      <c r="W50" s="268">
        <f>(0.35*(0.5*1.225*PI()*(2^2)/4*U29^3)/1000)*V50</f>
        <v>0</v>
      </c>
      <c r="X50" s="259">
        <f>(0.246*(0.5*1.225*(14.52)*U31^3)/1000)*V50</f>
        <v>0</v>
      </c>
      <c r="Y50" s="268">
        <f>(0.255*(0.5*1.225*PI()*(7^2)/4*U27^3)/1000)*V50</f>
        <v>0</v>
      </c>
      <c r="Z50" s="259">
        <f>(0.2228*(0.5*1.225*PI()*(9^2)/4*U27^3)/1000)*V50</f>
        <v>0</v>
      </c>
      <c r="AA50" s="269">
        <f t="shared" si="23"/>
        <v>0</v>
      </c>
      <c r="AB50" s="261">
        <f t="shared" si="24"/>
        <v>0</v>
      </c>
      <c r="AC50" s="270">
        <f>(0.14*(0.5*1.225*PI()*(10.4^2)/4*U31^3)/1000)*V50</f>
        <v>0</v>
      </c>
    </row>
    <row r="51" spans="1:29" ht="13.5" thickBot="1">
      <c r="A51" s="256"/>
      <c r="B51" s="257"/>
      <c r="C51" s="258"/>
      <c r="D51" s="259"/>
      <c r="E51" s="258"/>
      <c r="F51" s="259"/>
      <c r="G51" s="260"/>
      <c r="H51" s="261"/>
      <c r="I51" s="262"/>
      <c r="J51" s="20"/>
      <c r="K51" s="263"/>
      <c r="L51" s="257"/>
      <c r="M51" s="264"/>
      <c r="N51" s="259"/>
      <c r="O51" s="264"/>
      <c r="P51" s="259"/>
      <c r="Q51" s="265"/>
      <c r="R51" s="261"/>
      <c r="S51" s="266"/>
      <c r="T51" s="20"/>
      <c r="U51" s="267">
        <f t="shared" si="16"/>
        <v>24</v>
      </c>
      <c r="V51" s="257">
        <v>5</v>
      </c>
      <c r="W51" s="268">
        <f>(0.35*(0.5*1.225*PI()*(2^2)/4*U29^3)/1000)*V51</f>
        <v>7.398165992369732</v>
      </c>
      <c r="X51" s="259">
        <f>(0.246*(0.5*1.225*(14.52)*U31^3)/1000)*V51</f>
        <v>30.01662972</v>
      </c>
      <c r="Y51" s="268">
        <f>(0.255*(0.5*1.225*PI()*(7^2)/4*U27^3)/1000)*V51</f>
        <v>51.933306873337706</v>
      </c>
      <c r="Z51" s="259">
        <f>(0.2228*(0.5*1.225*PI()*(9^2)/4*U27^3)/1000)*V51</f>
        <v>75.00840355996408</v>
      </c>
      <c r="AA51" s="269">
        <f t="shared" si="23"/>
        <v>291.9968071941496</v>
      </c>
      <c r="AB51" s="261">
        <f t="shared" si="24"/>
        <v>363.77451433959436</v>
      </c>
      <c r="AC51" s="270">
        <f>(0.14*(0.5*1.225*PI()*(10.4^2)/4*U31^3)/1000)*V51</f>
        <v>99.94125530123101</v>
      </c>
    </row>
    <row r="52" spans="1:29" ht="13.5" thickBot="1">
      <c r="A52" s="351" t="s">
        <v>154</v>
      </c>
      <c r="B52" s="356"/>
      <c r="C52" s="272">
        <f aca="true" t="shared" si="27" ref="C52:I52">SUM(C3:C51)</f>
        <v>103.17873920953782</v>
      </c>
      <c r="D52" s="273">
        <f t="shared" si="27"/>
        <v>357.829347731625</v>
      </c>
      <c r="E52" s="272">
        <f t="shared" si="27"/>
        <v>536.1966564705243</v>
      </c>
      <c r="F52" s="273">
        <f t="shared" si="27"/>
        <v>1240.1183202286222</v>
      </c>
      <c r="G52" s="272">
        <f t="shared" si="27"/>
        <v>790.4640202449449</v>
      </c>
      <c r="H52" s="273">
        <f t="shared" si="27"/>
        <v>984.7733193751495</v>
      </c>
      <c r="I52" s="272">
        <f t="shared" si="27"/>
        <v>1189.7716890776403</v>
      </c>
      <c r="J52" s="20"/>
      <c r="K52" s="263"/>
      <c r="L52" s="257"/>
      <c r="M52" s="264"/>
      <c r="N52" s="259"/>
      <c r="O52" s="264"/>
      <c r="P52" s="259"/>
      <c r="Q52" s="265"/>
      <c r="R52" s="261"/>
      <c r="S52" s="266"/>
      <c r="T52" s="20"/>
      <c r="U52" s="267">
        <f t="shared" si="16"/>
        <v>24.5</v>
      </c>
      <c r="V52" s="257">
        <v>0</v>
      </c>
      <c r="W52" s="268">
        <f>(0.35*(0.5*1.225*PI()*(2^2)/4*U29^3)/1000)*V52</f>
        <v>0</v>
      </c>
      <c r="X52" s="259">
        <f>(0.246*(0.5*1.225*(14.52)*U31^3)/1000)*V52</f>
        <v>0</v>
      </c>
      <c r="Y52" s="268">
        <f>(0.255*(0.5*1.225*PI()*(7^2)/4*U27^3)/1000)*V52</f>
        <v>0</v>
      </c>
      <c r="Z52" s="259">
        <f>(0.2228*(0.5*1.225*PI()*(9^2)/4*U27^3)/1000)*V52</f>
        <v>0</v>
      </c>
      <c r="AA52" s="269">
        <f t="shared" si="23"/>
        <v>0</v>
      </c>
      <c r="AB52" s="261">
        <f t="shared" si="24"/>
        <v>0</v>
      </c>
      <c r="AC52" s="270">
        <f>(0.14*(0.5*1.225*PI()*(10.4^2)/4*U31^3)/1000)*V52</f>
        <v>0</v>
      </c>
    </row>
    <row r="53" spans="2:29" ht="13.5" thickTop="1">
      <c r="B53" s="274"/>
      <c r="C53" s="275"/>
      <c r="D53" s="275"/>
      <c r="E53" s="275"/>
      <c r="F53" s="275"/>
      <c r="G53" s="275"/>
      <c r="H53" s="275"/>
      <c r="I53" s="275"/>
      <c r="J53" s="20"/>
      <c r="K53" s="263"/>
      <c r="L53" s="257"/>
      <c r="M53" s="264"/>
      <c r="N53" s="259"/>
      <c r="O53" s="264"/>
      <c r="P53" s="259"/>
      <c r="Q53" s="265"/>
      <c r="R53" s="261"/>
      <c r="S53" s="266"/>
      <c r="T53" s="20"/>
      <c r="U53" s="267">
        <f t="shared" si="16"/>
        <v>25</v>
      </c>
      <c r="V53" s="257">
        <v>2</v>
      </c>
      <c r="W53" s="268">
        <f>(0.35*(0.5*1.225*PI()*(2^2)/4*U29^3)/1000)*V53</f>
        <v>2.9592663969478927</v>
      </c>
      <c r="X53" s="259">
        <f>(0.246*(0.5*1.225*(14.52)*U31^3)/1000)*V53</f>
        <v>12.006651888</v>
      </c>
      <c r="Y53" s="268">
        <f>(0.255*(0.5*1.225*PI()*(7^2)/4*U27^3)/1000)*V53</f>
        <v>20.773322749335083</v>
      </c>
      <c r="Z53" s="259">
        <f>(0.2228*(0.5*1.225*PI()*(9^2)/4*U27^3)/1000)*V53</f>
        <v>30.003361423985634</v>
      </c>
      <c r="AA53" s="269">
        <f t="shared" si="23"/>
        <v>132.0153389007114</v>
      </c>
      <c r="AB53" s="261">
        <f t="shared" si="24"/>
        <v>164.46692090729638</v>
      </c>
      <c r="AC53" s="270">
        <f>(0.14*(0.5*1.225*PI()*(10.4^2)/4*U31^3)/1000)*V53</f>
        <v>39.976502120492405</v>
      </c>
    </row>
    <row r="54" spans="1:29" ht="12.75">
      <c r="A54" s="170"/>
      <c r="B54" s="170"/>
      <c r="C54" s="15"/>
      <c r="D54" s="15"/>
      <c r="E54" s="15"/>
      <c r="F54" s="15"/>
      <c r="G54" s="15"/>
      <c r="H54" s="15"/>
      <c r="I54" s="15"/>
      <c r="J54" s="20"/>
      <c r="K54" s="263"/>
      <c r="L54" s="257"/>
      <c r="M54" s="264"/>
      <c r="N54" s="259"/>
      <c r="O54" s="264"/>
      <c r="P54" s="259"/>
      <c r="Q54" s="265"/>
      <c r="R54" s="261"/>
      <c r="S54" s="266"/>
      <c r="T54" s="20"/>
      <c r="U54" s="267">
        <f t="shared" si="16"/>
        <v>25.5</v>
      </c>
      <c r="V54" s="257">
        <v>0</v>
      </c>
      <c r="W54" s="268">
        <f>(0.35*(0.5*1.225*PI()*(2^2)/4*U29^3)/1000)*V54</f>
        <v>0</v>
      </c>
      <c r="X54" s="259">
        <f>(0.246*(0.5*1.225*(14.52)*U31^3)/1000)*V54</f>
        <v>0</v>
      </c>
      <c r="Y54" s="268">
        <f>(0.255*(0.5*1.225*PI()*(7^2)/4*U27^3)/1000)*V54</f>
        <v>0</v>
      </c>
      <c r="Z54" s="259">
        <f>(0.2228*(0.5*1.225*PI()*(9^2)/4*U27^3)/1000)*V54</f>
        <v>0</v>
      </c>
      <c r="AA54" s="269">
        <f t="shared" si="23"/>
        <v>0</v>
      </c>
      <c r="AB54" s="261">
        <f t="shared" si="24"/>
        <v>0</v>
      </c>
      <c r="AC54" s="270">
        <f>(0.14*(0.5*1.225*PI()*(10.4^2)/4*U31^3)/1000)*V54</f>
        <v>0</v>
      </c>
    </row>
    <row r="55" spans="1:29" ht="12.75">
      <c r="A55" s="170"/>
      <c r="B55" s="170"/>
      <c r="C55" s="15"/>
      <c r="D55" s="15"/>
      <c r="E55" s="15"/>
      <c r="F55" s="15"/>
      <c r="G55" s="15"/>
      <c r="H55" s="15"/>
      <c r="I55" s="15"/>
      <c r="J55" s="20"/>
      <c r="K55" s="263"/>
      <c r="L55" s="257"/>
      <c r="M55" s="264"/>
      <c r="N55" s="259"/>
      <c r="O55" s="264"/>
      <c r="P55" s="259"/>
      <c r="Q55" s="265"/>
      <c r="R55" s="261"/>
      <c r="S55" s="266"/>
      <c r="T55" s="20"/>
      <c r="U55" s="267">
        <f t="shared" si="16"/>
        <v>26</v>
      </c>
      <c r="V55" s="257">
        <v>3</v>
      </c>
      <c r="W55" s="268">
        <f>(0.35*(0.5*1.225*PI()*(2^2)/4*U29^3)/1000)*V55</f>
        <v>4.438899595421839</v>
      </c>
      <c r="X55" s="259">
        <f>(0.246*(0.5*1.225*(14.52)*U31^3)/1000)*V55</f>
        <v>18.009977832</v>
      </c>
      <c r="Y55" s="268">
        <f>(0.255*(0.5*1.225*PI()*(7^2)/4*U27^3)/1000)*V55</f>
        <v>31.159984124002627</v>
      </c>
      <c r="Z55" s="259">
        <f>(0.2228*(0.5*1.225*PI()*(9^2)/4*U27^3)/1000)*V55</f>
        <v>45.00504213597845</v>
      </c>
      <c r="AA55" s="269">
        <f t="shared" si="23"/>
        <v>222.74895326581475</v>
      </c>
      <c r="AB55" s="261">
        <f t="shared" si="24"/>
        <v>277.5043777791975</v>
      </c>
      <c r="AC55" s="270">
        <f>(0.14*(0.5*1.225*PI()*(10.4^2)/4*U31^3)/1000)*V55</f>
        <v>59.96475318073861</v>
      </c>
    </row>
    <row r="56" spans="1:29" ht="13.5" thickBot="1">
      <c r="A56" s="170"/>
      <c r="B56" s="170"/>
      <c r="C56" s="15"/>
      <c r="D56" s="15"/>
      <c r="E56" s="15"/>
      <c r="F56" s="15"/>
      <c r="G56" s="15"/>
      <c r="H56" s="15"/>
      <c r="I56" s="15"/>
      <c r="J56" s="20"/>
      <c r="K56" s="263"/>
      <c r="L56" s="257"/>
      <c r="M56" s="264"/>
      <c r="N56" s="259"/>
      <c r="O56" s="264"/>
      <c r="P56" s="259"/>
      <c r="Q56" s="265"/>
      <c r="R56" s="261"/>
      <c r="S56" s="266"/>
      <c r="T56" s="20"/>
      <c r="U56" s="267">
        <f t="shared" si="16"/>
        <v>26.5</v>
      </c>
      <c r="V56" s="257">
        <v>0</v>
      </c>
      <c r="W56" s="268">
        <f>(0.35*(0.5*1.225*PI()*(2^2)/4*U29^3)/1000)*V56</f>
        <v>0</v>
      </c>
      <c r="X56" s="259">
        <f>(0.246*(0.5*1.225*(14.52)*U31^3)/1000)*V56</f>
        <v>0</v>
      </c>
      <c r="Y56" s="268">
        <f>(0.255*(0.5*1.225*PI()*(7^2)/4*U27^3)/1000)*V56</f>
        <v>0</v>
      </c>
      <c r="Z56" s="259">
        <f>(0.2228*(0.5*1.225*PI()*(9^2)/4*U27^3)/1000)*V56</f>
        <v>0</v>
      </c>
      <c r="AA56" s="269">
        <f t="shared" si="23"/>
        <v>0</v>
      </c>
      <c r="AB56" s="261">
        <f t="shared" si="24"/>
        <v>0</v>
      </c>
      <c r="AC56" s="270">
        <f>(0.14*(0.5*1.225*PI()*(10.4^2)/4*U31^3)/1000)*V56</f>
        <v>0</v>
      </c>
    </row>
    <row r="57" spans="1:29" ht="13.5" thickBot="1">
      <c r="A57" s="170"/>
      <c r="B57" s="170"/>
      <c r="C57" s="15"/>
      <c r="D57" s="15"/>
      <c r="E57" s="15"/>
      <c r="F57" s="15"/>
      <c r="G57" s="15"/>
      <c r="H57" s="15"/>
      <c r="I57" s="15"/>
      <c r="J57" s="20"/>
      <c r="K57" s="351" t="s">
        <v>154</v>
      </c>
      <c r="L57" s="352"/>
      <c r="M57" s="276">
        <f>SUM(M3:M56)</f>
        <v>161.11156471751622</v>
      </c>
      <c r="N57" s="273">
        <f aca="true" t="shared" si="28" ref="N57:S57">SUM(N3:N56)</f>
        <v>581.9701071318751</v>
      </c>
      <c r="O57" s="276">
        <f t="shared" si="28"/>
        <v>837.4752504719648</v>
      </c>
      <c r="P57" s="273">
        <f t="shared" si="28"/>
        <v>1828.2853439421515</v>
      </c>
      <c r="Q57" s="276">
        <f t="shared" si="28"/>
        <v>1596.8849985334969</v>
      </c>
      <c r="R57" s="273">
        <f t="shared" si="28"/>
        <v>1989.4260844142057</v>
      </c>
      <c r="S57" s="276">
        <f t="shared" si="28"/>
        <v>1936.4046170061683</v>
      </c>
      <c r="T57" s="20"/>
      <c r="U57" s="267">
        <f t="shared" si="16"/>
        <v>27</v>
      </c>
      <c r="V57" s="257">
        <v>2</v>
      </c>
      <c r="W57" s="268">
        <f>(0.35*(0.5*1.225*PI()*(2^2)/4*U29^3)/1000)*V57</f>
        <v>2.9592663969478927</v>
      </c>
      <c r="X57" s="259">
        <f>(0.246*(0.5*1.225*(14.52)*U31^3)/1000)*V57</f>
        <v>12.006651888</v>
      </c>
      <c r="Y57" s="268">
        <f>(0.255*(0.5*1.225*PI()*(7^2)/4*U27^3)/1000)*V57</f>
        <v>20.773322749335083</v>
      </c>
      <c r="Z57" s="259">
        <f>(0.2228*(0.5*1.225*PI()*(9^2)/4*U27^3)/1000)*V57</f>
        <v>30.003361423985634</v>
      </c>
      <c r="AA57" s="269">
        <f t="shared" si="23"/>
        <v>166.30130659729298</v>
      </c>
      <c r="AB57" s="261">
        <f aca="true" t="shared" si="29" ref="AB57:AB67">(0.14*(0.5*1.225*PI()*(10.4^2)/4*U57^3)/1000)*V57</f>
        <v>286.75564549477116</v>
      </c>
      <c r="AC57" s="270">
        <f>(0.14*(0.5*1.225*PI()*(10.4^2)/4*U31^3)/1000)*V57</f>
        <v>39.976502120492405</v>
      </c>
    </row>
    <row r="58" spans="1:29" ht="13.5" thickTop="1">
      <c r="A58" s="170"/>
      <c r="B58" s="170"/>
      <c r="C58" s="15"/>
      <c r="D58" s="15"/>
      <c r="E58" s="15"/>
      <c r="F58" s="15"/>
      <c r="G58" s="15"/>
      <c r="H58" s="15"/>
      <c r="I58" s="15"/>
      <c r="J58" s="20"/>
      <c r="K58" s="277"/>
      <c r="L58" s="278"/>
      <c r="M58" s="279"/>
      <c r="N58" s="279"/>
      <c r="O58" s="279"/>
      <c r="P58" s="279"/>
      <c r="Q58" s="279"/>
      <c r="R58" s="279"/>
      <c r="S58" s="279"/>
      <c r="T58" s="20"/>
      <c r="U58" s="267">
        <f t="shared" si="16"/>
        <v>27.5</v>
      </c>
      <c r="V58" s="257">
        <v>0</v>
      </c>
      <c r="W58" s="268">
        <f>(0.35*(0.5*1.225*PI()*(2^2)/4*U29^3)/1000)*V58</f>
        <v>0</v>
      </c>
      <c r="X58" s="259">
        <f>(0.246*(0.5*1.225*(14.52)*U31^3)/1000)*V58</f>
        <v>0</v>
      </c>
      <c r="Y58" s="268">
        <f>(0.255*(0.5*1.225*PI()*(7^2)/4*U27^3)/1000)*V58</f>
        <v>0</v>
      </c>
      <c r="Z58" s="259">
        <f>(0.2228*(0.5*1.225*PI()*(9^2)/4*U27^3)/1000)*V58</f>
        <v>0</v>
      </c>
      <c r="AA58" s="269">
        <f t="shared" si="23"/>
        <v>0</v>
      </c>
      <c r="AB58" s="261">
        <f t="shared" si="29"/>
        <v>0</v>
      </c>
      <c r="AC58" s="270">
        <f>(0.14*(0.5*1.225*PI()*(10.4^2)/4*U31^3)/1000)*V58</f>
        <v>0</v>
      </c>
    </row>
    <row r="59" spans="1:29" ht="12.75">
      <c r="A59" s="170"/>
      <c r="B59" s="170"/>
      <c r="C59" s="15"/>
      <c r="D59" s="15"/>
      <c r="E59" s="15"/>
      <c r="F59" s="15"/>
      <c r="G59" s="15"/>
      <c r="H59" s="15"/>
      <c r="I59" s="15"/>
      <c r="J59" s="20"/>
      <c r="K59" s="170"/>
      <c r="L59" s="15"/>
      <c r="M59" s="280"/>
      <c r="N59" s="280"/>
      <c r="O59" s="280"/>
      <c r="P59" s="280"/>
      <c r="Q59" s="280"/>
      <c r="R59" s="280"/>
      <c r="S59" s="280"/>
      <c r="T59" s="20"/>
      <c r="U59" s="267">
        <f t="shared" si="16"/>
        <v>28</v>
      </c>
      <c r="V59" s="257">
        <v>0</v>
      </c>
      <c r="W59" s="268">
        <f>(0.35*(0.5*1.225*PI()*(2^2)/4*U29^3)/1000)*V59</f>
        <v>0</v>
      </c>
      <c r="X59" s="259">
        <f>(0.246*(0.5*1.225*(14.52)*U31^3)/1000)*V59</f>
        <v>0</v>
      </c>
      <c r="Y59" s="268">
        <f>(0.255*(0.5*1.225*PI()*(7^2)/4*U27^3)/1000)*V59</f>
        <v>0</v>
      </c>
      <c r="Z59" s="259">
        <f>(0.2228*(0.5*1.225*PI()*(9^2)/4*U27^3)/1000)*V59</f>
        <v>0</v>
      </c>
      <c r="AA59" s="269">
        <f t="shared" si="23"/>
        <v>0</v>
      </c>
      <c r="AB59" s="261">
        <f t="shared" si="29"/>
        <v>0</v>
      </c>
      <c r="AC59" s="270">
        <f>(0.14*(0.5*1.225*PI()*(10.4^2)/4*U31^3)/1000)*V59</f>
        <v>0</v>
      </c>
    </row>
    <row r="60" spans="1:29" ht="12.75">
      <c r="A60" s="170"/>
      <c r="B60" s="170"/>
      <c r="C60" s="15"/>
      <c r="D60" s="15"/>
      <c r="E60" s="15"/>
      <c r="F60" s="15"/>
      <c r="G60" s="15"/>
      <c r="H60" s="15"/>
      <c r="I60" s="15"/>
      <c r="J60" s="20"/>
      <c r="K60" s="170"/>
      <c r="L60" s="15"/>
      <c r="M60" s="280"/>
      <c r="N60" s="280"/>
      <c r="O60" s="280"/>
      <c r="P60" s="280"/>
      <c r="Q60" s="280"/>
      <c r="R60" s="280"/>
      <c r="S60" s="280"/>
      <c r="T60" s="20"/>
      <c r="U60" s="267">
        <f t="shared" si="16"/>
        <v>28.5</v>
      </c>
      <c r="V60" s="257">
        <v>1</v>
      </c>
      <c r="W60" s="268">
        <f>(0.35*(0.5*1.225*PI()*(2^2)/4*U29^3)/1000)*V60</f>
        <v>1.4796331984739464</v>
      </c>
      <c r="X60" s="259">
        <f>(0.246*(0.5*1.225*(14.52)*U31^3)/1000)*V60</f>
        <v>6.003325944</v>
      </c>
      <c r="Y60" s="268">
        <f>(0.255*(0.5*1.225*PI()*(7^2)/4*U27^3)/1000)*V60</f>
        <v>10.386661374667542</v>
      </c>
      <c r="Z60" s="259">
        <f>(0.2228*(0.5*1.225*PI()*(9^2)/4*U27^3)/1000)*V60</f>
        <v>15.001680711992817</v>
      </c>
      <c r="AA60" s="269">
        <f t="shared" si="23"/>
        <v>97.7932666281578</v>
      </c>
      <c r="AB60" s="261">
        <f t="shared" si="29"/>
        <v>168.626283646145</v>
      </c>
      <c r="AC60" s="270">
        <f>(0.14*(0.5*1.225*PI()*(10.4^2)/4*U31^3)/1000)*V60</f>
        <v>19.988251060246203</v>
      </c>
    </row>
    <row r="61" spans="1:29" ht="12.75">
      <c r="A61" s="170"/>
      <c r="B61" s="170"/>
      <c r="C61" s="15"/>
      <c r="D61" s="15"/>
      <c r="E61" s="15"/>
      <c r="F61" s="15"/>
      <c r="G61" s="15"/>
      <c r="H61" s="15"/>
      <c r="I61" s="15"/>
      <c r="J61" s="20"/>
      <c r="K61" s="170"/>
      <c r="L61" s="15"/>
      <c r="M61" s="280"/>
      <c r="N61" s="280"/>
      <c r="O61" s="280"/>
      <c r="P61" s="280"/>
      <c r="Q61" s="280"/>
      <c r="R61" s="280"/>
      <c r="S61" s="280"/>
      <c r="T61" s="20"/>
      <c r="U61" s="267">
        <f t="shared" si="16"/>
        <v>29</v>
      </c>
      <c r="V61" s="257">
        <v>0</v>
      </c>
      <c r="W61" s="268">
        <f>(0.35*(0.5*1.225*PI()*(2^2)/4*U29^3)/1000)*V61</f>
        <v>0</v>
      </c>
      <c r="X61" s="259">
        <f>(0.246*(0.5*1.225*(14.52)*U61^3)/1000)*V61</f>
        <v>0</v>
      </c>
      <c r="Y61" s="268">
        <f>(0.255*(0.5*1.225*PI()*(7^2)/4*U27^3)/1000)*V61</f>
        <v>0</v>
      </c>
      <c r="Z61" s="259">
        <f>(0.2228*(0.5*1.225*PI()*(9^2)/4*U27^3)/1000)*V61</f>
        <v>0</v>
      </c>
      <c r="AA61" s="269">
        <f t="shared" si="23"/>
        <v>0</v>
      </c>
      <c r="AB61" s="261">
        <f t="shared" si="29"/>
        <v>0</v>
      </c>
      <c r="AC61" s="270">
        <f>(0.14*(0.5*1.225*PI()*(10.4^2)/4*U31^3)/1000)*V61</f>
        <v>0</v>
      </c>
    </row>
    <row r="62" spans="1:29" ht="12.75">
      <c r="A62" s="170"/>
      <c r="B62" s="170"/>
      <c r="C62" s="15"/>
      <c r="D62" s="15"/>
      <c r="E62" s="15"/>
      <c r="F62" s="15"/>
      <c r="G62" s="15"/>
      <c r="H62" s="15"/>
      <c r="I62" s="15"/>
      <c r="J62" s="20"/>
      <c r="K62" s="170"/>
      <c r="L62" s="15"/>
      <c r="M62" s="280"/>
      <c r="N62" s="280"/>
      <c r="O62" s="280"/>
      <c r="P62" s="280"/>
      <c r="Q62" s="280"/>
      <c r="R62" s="280"/>
      <c r="S62" s="280"/>
      <c r="T62" s="20"/>
      <c r="U62" s="267">
        <f t="shared" si="16"/>
        <v>29.5</v>
      </c>
      <c r="V62" s="257">
        <v>0</v>
      </c>
      <c r="W62" s="268">
        <f>(0.35*(0.5*1.225*PI()*(2^2)/4*U29^3)/1000)*V62</f>
        <v>0</v>
      </c>
      <c r="X62" s="259">
        <f>(0.246*(0.5*1.225*(14.52)*U31^3)/1000)*V62</f>
        <v>0</v>
      </c>
      <c r="Y62" s="268">
        <f>(0.255*(0.5*1.225*PI()*(7^2)/4*U27^3)/1000)*V62</f>
        <v>0</v>
      </c>
      <c r="Z62" s="259">
        <f>(0.2228*(0.5*1.225*PI()*(9^2)/4*U27^3)/1000)*V62</f>
        <v>0</v>
      </c>
      <c r="AA62" s="269">
        <f t="shared" si="23"/>
        <v>0</v>
      </c>
      <c r="AB62" s="261">
        <f t="shared" si="29"/>
        <v>0</v>
      </c>
      <c r="AC62" s="270">
        <f>(0.14*(0.5*1.225*PI()*(10.4^2)/4*U31^3)/1000)*V62</f>
        <v>0</v>
      </c>
    </row>
    <row r="63" spans="1:29" ht="12.75">
      <c r="A63" s="170"/>
      <c r="B63" s="170"/>
      <c r="C63" s="15"/>
      <c r="D63" s="15"/>
      <c r="E63" s="15"/>
      <c r="F63" s="15"/>
      <c r="G63" s="15"/>
      <c r="H63" s="15"/>
      <c r="I63" s="15"/>
      <c r="J63" s="20"/>
      <c r="K63" s="170"/>
      <c r="L63" s="15"/>
      <c r="M63" s="280"/>
      <c r="N63" s="280"/>
      <c r="O63" s="280"/>
      <c r="P63" s="280"/>
      <c r="Q63" s="280"/>
      <c r="R63" s="280"/>
      <c r="S63" s="280"/>
      <c r="T63" s="20"/>
      <c r="U63" s="267">
        <f t="shared" si="16"/>
        <v>30</v>
      </c>
      <c r="V63" s="257">
        <v>1</v>
      </c>
      <c r="W63" s="268">
        <f>(0.35*(0.5*1.225*PI()*(2^2)/4*U29^3)/1000)*V63</f>
        <v>1.4796331984739464</v>
      </c>
      <c r="X63" s="259">
        <f>(0.246*(0.5*1.225*(14.52)*U31^3)/1000)*V63</f>
        <v>6.003325944</v>
      </c>
      <c r="Y63" s="268">
        <f>(0.255*(0.5*1.225*PI()*(7^2)/4*U27^3)/1000)*V63</f>
        <v>10.386661374667542</v>
      </c>
      <c r="Z63" s="259">
        <f>(0.2228*(0.5*1.225*PI()*(9^2)/4*U27^3)/1000)*V63</f>
        <v>15.001680711992817</v>
      </c>
      <c r="AA63" s="269">
        <f t="shared" si="23"/>
        <v>114.06125281021467</v>
      </c>
      <c r="AB63" s="261">
        <f t="shared" si="29"/>
        <v>196.67739745869076</v>
      </c>
      <c r="AC63" s="270">
        <f>(0.14*(0.5*1.225*PI()*(10.4^2)/4*U31^3)/1000)*V63</f>
        <v>19.988251060246203</v>
      </c>
    </row>
    <row r="64" spans="1:29" ht="12.75">
      <c r="A64" s="170"/>
      <c r="B64" s="170"/>
      <c r="C64" s="15"/>
      <c r="D64" s="15"/>
      <c r="E64" s="15"/>
      <c r="F64" s="15"/>
      <c r="G64" s="15"/>
      <c r="H64" s="15"/>
      <c r="I64" s="15"/>
      <c r="J64" s="20"/>
      <c r="K64" s="170"/>
      <c r="L64" s="15"/>
      <c r="M64" s="280"/>
      <c r="N64" s="280"/>
      <c r="O64" s="280"/>
      <c r="P64" s="280"/>
      <c r="Q64" s="280"/>
      <c r="R64" s="280"/>
      <c r="S64" s="280"/>
      <c r="T64" s="20"/>
      <c r="U64" s="267">
        <f t="shared" si="16"/>
        <v>30.5</v>
      </c>
      <c r="V64" s="257">
        <v>0</v>
      </c>
      <c r="W64" s="268">
        <f>(0.35*(0.5*1.225*PI()*(2^2)/4*U29^3)/1000)*V64</f>
        <v>0</v>
      </c>
      <c r="X64" s="259">
        <f>(0.246*(0.5*1.225*(14.52)*U31^3)/1000)*V64</f>
        <v>0</v>
      </c>
      <c r="Y64" s="268">
        <f>(0.255*(0.5*1.225*PI()*(7^2)/4*U27^3)/1000)*V64</f>
        <v>0</v>
      </c>
      <c r="Z64" s="259">
        <f>(0.2228*(0.5*1.225*PI()*(9^2)/4*U27^3)/1000)*V64</f>
        <v>0</v>
      </c>
      <c r="AA64" s="269">
        <f t="shared" si="23"/>
        <v>0</v>
      </c>
      <c r="AB64" s="261">
        <f t="shared" si="29"/>
        <v>0</v>
      </c>
      <c r="AC64" s="270">
        <f>(0.14*(0.5*1.225*PI()*(10.4^2)/4*U31^3)/1000)*V64</f>
        <v>0</v>
      </c>
    </row>
    <row r="65" spans="1:29" ht="12.75">
      <c r="A65" s="170"/>
      <c r="B65" s="170"/>
      <c r="C65" s="15"/>
      <c r="D65" s="15"/>
      <c r="E65" s="15"/>
      <c r="F65" s="15"/>
      <c r="G65" s="15"/>
      <c r="H65" s="15"/>
      <c r="I65" s="15"/>
      <c r="J65" s="20"/>
      <c r="K65" s="170"/>
      <c r="L65" s="15"/>
      <c r="M65" s="280"/>
      <c r="N65" s="280"/>
      <c r="O65" s="280"/>
      <c r="P65" s="280"/>
      <c r="Q65" s="280"/>
      <c r="R65" s="280"/>
      <c r="S65" s="280"/>
      <c r="T65" s="20"/>
      <c r="U65" s="267">
        <f t="shared" si="16"/>
        <v>31</v>
      </c>
      <c r="V65" s="257">
        <v>4</v>
      </c>
      <c r="W65" s="268">
        <f>(0.35*(0.5*1.225*PI()*(2^2)/4*U29^3)/1000)*V65</f>
        <v>5.9185327938957855</v>
      </c>
      <c r="X65" s="259">
        <f>(0.246*(0.5*1.225*(14.52)*U31^3)/1000)*V65</f>
        <v>24.013303776</v>
      </c>
      <c r="Y65" s="268">
        <f>(0.255*(0.5*1.225*PI()*(7^2)/4*U27^3)/1000)*V65</f>
        <v>41.546645498670166</v>
      </c>
      <c r="Z65" s="259">
        <f>(0.2228*(0.5*1.225*PI()*(9^2)/4*U27^3)/1000)*V65</f>
        <v>60.00672284797127</v>
      </c>
      <c r="AA65" s="269">
        <f t="shared" si="23"/>
        <v>503.40722703246</v>
      </c>
      <c r="AB65" s="261">
        <f t="shared" si="29"/>
        <v>868.0320515099048</v>
      </c>
      <c r="AC65" s="270">
        <f>(0.14*(0.5*1.225*PI()*(10.4^2)/4*U31^3)/1000)*V65</f>
        <v>79.95300424098481</v>
      </c>
    </row>
    <row r="66" spans="1:29" ht="12.75">
      <c r="A66" s="170"/>
      <c r="B66" s="170"/>
      <c r="C66" s="15"/>
      <c r="D66" s="15"/>
      <c r="E66" s="15"/>
      <c r="F66" s="15"/>
      <c r="G66" s="15"/>
      <c r="H66" s="15"/>
      <c r="I66" s="15"/>
      <c r="J66" s="20"/>
      <c r="K66" s="170"/>
      <c r="L66" s="15"/>
      <c r="M66" s="280"/>
      <c r="N66" s="280"/>
      <c r="O66" s="280"/>
      <c r="P66" s="280"/>
      <c r="Q66" s="280"/>
      <c r="R66" s="280"/>
      <c r="S66" s="280"/>
      <c r="T66" s="20"/>
      <c r="U66" s="267">
        <f t="shared" si="16"/>
        <v>31.5</v>
      </c>
      <c r="V66" s="257">
        <v>0</v>
      </c>
      <c r="W66" s="268">
        <f>(0.35*(0.5*1.225*PI()*(2^2)/4*U29^3)/1000)*V66</f>
        <v>0</v>
      </c>
      <c r="X66" s="259">
        <f>(0.246*(0.5*1.225*(14.52)*U31^3)/1000)*V66</f>
        <v>0</v>
      </c>
      <c r="Y66" s="268">
        <f>(0.255*(0.5*1.225*PI()*(7^2)/4*U27^3)/1000)*V66</f>
        <v>0</v>
      </c>
      <c r="Z66" s="259">
        <f>(0.2228*(0.5*1.225*PI()*(9^2)/4*U27^3)/1000)*V66</f>
        <v>0</v>
      </c>
      <c r="AA66" s="269">
        <f t="shared" si="23"/>
        <v>0</v>
      </c>
      <c r="AB66" s="261">
        <f t="shared" si="29"/>
        <v>0</v>
      </c>
      <c r="AC66" s="270">
        <f>(0.14*(0.5*1.225*PI()*(10.4^2)/4*U31^3)/1000)*V66</f>
        <v>0</v>
      </c>
    </row>
    <row r="67" spans="1:29" ht="12.75">
      <c r="A67" s="170"/>
      <c r="B67" s="170"/>
      <c r="C67" s="15"/>
      <c r="D67" s="15"/>
      <c r="E67" s="15"/>
      <c r="F67" s="15"/>
      <c r="G67" s="15"/>
      <c r="H67" s="15"/>
      <c r="I67" s="15"/>
      <c r="J67" s="20"/>
      <c r="K67" s="170"/>
      <c r="L67" s="15"/>
      <c r="M67" s="280"/>
      <c r="N67" s="280"/>
      <c r="O67" s="280"/>
      <c r="P67" s="280"/>
      <c r="Q67" s="280"/>
      <c r="R67" s="280"/>
      <c r="S67" s="280"/>
      <c r="T67" s="20"/>
      <c r="U67" s="267">
        <f t="shared" si="16"/>
        <v>32</v>
      </c>
      <c r="V67" s="257">
        <v>1</v>
      </c>
      <c r="W67" s="268">
        <f>(0.35*(0.5*1.225*PI()*(2^2)/4*U29^3)/1000)*V67</f>
        <v>1.4796331984739464</v>
      </c>
      <c r="X67" s="259">
        <f>(0.246*(0.5*1.225*(14.52)*U31^3)/1000)*V67</f>
        <v>6.003325944</v>
      </c>
      <c r="Y67" s="268">
        <f>(0.255*(0.5*1.225*PI()*(7^2)/4*U27^3)/1000)*V67</f>
        <v>10.386661374667542</v>
      </c>
      <c r="Z67" s="259">
        <f>(0.2228*(0.5*1.225*PI()*(9^2)/4*U27^3)/1000)*V67</f>
        <v>15.001680711992817</v>
      </c>
      <c r="AA67" s="269">
        <f t="shared" si="23"/>
        <v>138.42811600315235</v>
      </c>
      <c r="AB67" s="261">
        <f t="shared" si="29"/>
        <v>238.69351703431036</v>
      </c>
      <c r="AC67" s="270">
        <f>(0.14*(0.5*1.225*PI()*(10.4^2)/4*U31^3)/1000)*V67</f>
        <v>19.988251060246203</v>
      </c>
    </row>
    <row r="68" spans="1:29" ht="12.75">
      <c r="A68" s="170"/>
      <c r="B68" s="170"/>
      <c r="C68" s="15"/>
      <c r="D68" s="15"/>
      <c r="E68" s="15"/>
      <c r="F68" s="15"/>
      <c r="G68" s="15"/>
      <c r="H68" s="15"/>
      <c r="I68" s="15"/>
      <c r="J68" s="20"/>
      <c r="K68" s="170"/>
      <c r="L68" s="15"/>
      <c r="M68" s="280"/>
      <c r="N68" s="280"/>
      <c r="O68" s="280"/>
      <c r="P68" s="280"/>
      <c r="Q68" s="280"/>
      <c r="R68" s="280"/>
      <c r="S68" s="280"/>
      <c r="T68" s="20"/>
      <c r="U68" s="267"/>
      <c r="V68" s="257"/>
      <c r="W68" s="268"/>
      <c r="X68" s="259"/>
      <c r="Y68" s="268"/>
      <c r="Z68" s="259"/>
      <c r="AA68" s="269"/>
      <c r="AB68" s="261"/>
      <c r="AC68" s="270"/>
    </row>
    <row r="69" spans="1:29" ht="12.75">
      <c r="A69" s="170"/>
      <c r="B69" s="170"/>
      <c r="C69" s="15"/>
      <c r="D69" s="15"/>
      <c r="E69" s="15"/>
      <c r="F69" s="15"/>
      <c r="G69" s="15"/>
      <c r="H69" s="15"/>
      <c r="I69" s="15"/>
      <c r="J69" s="20"/>
      <c r="K69" s="170"/>
      <c r="L69" s="15"/>
      <c r="M69" s="280"/>
      <c r="N69" s="280"/>
      <c r="O69" s="280"/>
      <c r="P69" s="280"/>
      <c r="Q69" s="280"/>
      <c r="R69" s="280"/>
      <c r="S69" s="280"/>
      <c r="T69" s="20"/>
      <c r="U69" s="267"/>
      <c r="V69" s="257"/>
      <c r="W69" s="268"/>
      <c r="X69" s="259"/>
      <c r="Y69" s="268"/>
      <c r="Z69" s="259"/>
      <c r="AA69" s="269"/>
      <c r="AB69" s="261"/>
      <c r="AC69" s="270"/>
    </row>
    <row r="70" spans="1:29" ht="12.75">
      <c r="A70" s="170"/>
      <c r="B70" s="170"/>
      <c r="C70" s="15"/>
      <c r="D70" s="15"/>
      <c r="E70" s="15"/>
      <c r="F70" s="15"/>
      <c r="G70" s="15"/>
      <c r="H70" s="15"/>
      <c r="I70" s="15"/>
      <c r="J70" s="20"/>
      <c r="K70" s="170"/>
      <c r="L70" s="15"/>
      <c r="M70" s="280"/>
      <c r="N70" s="280"/>
      <c r="O70" s="280"/>
      <c r="P70" s="280"/>
      <c r="Q70" s="280"/>
      <c r="R70" s="280"/>
      <c r="S70" s="280"/>
      <c r="T70" s="20"/>
      <c r="U70" s="267"/>
      <c r="V70" s="257"/>
      <c r="W70" s="268"/>
      <c r="X70" s="259"/>
      <c r="Y70" s="268"/>
      <c r="Z70" s="259"/>
      <c r="AA70" s="269"/>
      <c r="AB70" s="261"/>
      <c r="AC70" s="270"/>
    </row>
    <row r="71" spans="1:29" ht="12.75">
      <c r="A71" s="170"/>
      <c r="B71" s="170"/>
      <c r="C71" s="15"/>
      <c r="D71" s="15"/>
      <c r="E71" s="15"/>
      <c r="F71" s="15"/>
      <c r="G71" s="15"/>
      <c r="H71" s="15"/>
      <c r="I71" s="15"/>
      <c r="J71" s="20"/>
      <c r="K71" s="170"/>
      <c r="L71" s="15"/>
      <c r="M71" s="280"/>
      <c r="N71" s="280"/>
      <c r="O71" s="280"/>
      <c r="P71" s="280"/>
      <c r="Q71" s="280"/>
      <c r="R71" s="280"/>
      <c r="S71" s="280"/>
      <c r="T71" s="20"/>
      <c r="U71" s="267"/>
      <c r="V71" s="257"/>
      <c r="W71" s="268"/>
      <c r="X71" s="259"/>
      <c r="Y71" s="268"/>
      <c r="Z71" s="259"/>
      <c r="AA71" s="269"/>
      <c r="AB71" s="261"/>
      <c r="AC71" s="270"/>
    </row>
    <row r="72" spans="1:29" ht="12.75">
      <c r="A72" s="170"/>
      <c r="B72" s="15"/>
      <c r="C72" s="15"/>
      <c r="D72" s="15"/>
      <c r="E72" s="15"/>
      <c r="F72" s="15"/>
      <c r="G72" s="15"/>
      <c r="H72" s="15"/>
      <c r="I72" s="15"/>
      <c r="J72" s="20"/>
      <c r="K72" s="170"/>
      <c r="L72" s="15"/>
      <c r="M72" s="280"/>
      <c r="N72" s="280"/>
      <c r="O72" s="280"/>
      <c r="P72" s="280"/>
      <c r="Q72" s="280"/>
      <c r="R72" s="280"/>
      <c r="S72" s="280"/>
      <c r="T72" s="20"/>
      <c r="U72" s="267"/>
      <c r="V72" s="257"/>
      <c r="W72" s="268"/>
      <c r="X72" s="259"/>
      <c r="Y72" s="268"/>
      <c r="Z72" s="259"/>
      <c r="AA72" s="269"/>
      <c r="AB72" s="261"/>
      <c r="AC72" s="270"/>
    </row>
    <row r="73" spans="1:29" ht="13.5" thickBot="1">
      <c r="A73" s="170"/>
      <c r="B73" s="15"/>
      <c r="C73" s="15"/>
      <c r="D73" s="15"/>
      <c r="E73" s="15"/>
      <c r="F73" s="15"/>
      <c r="G73" s="15"/>
      <c r="H73" s="15"/>
      <c r="I73" s="15"/>
      <c r="J73" s="20"/>
      <c r="K73" s="170"/>
      <c r="L73" s="15"/>
      <c r="M73" s="280"/>
      <c r="N73" s="280"/>
      <c r="O73" s="280"/>
      <c r="P73" s="280"/>
      <c r="Q73" s="280"/>
      <c r="R73" s="280"/>
      <c r="S73" s="280"/>
      <c r="T73" s="20"/>
      <c r="U73" s="267"/>
      <c r="V73" s="257"/>
      <c r="W73" s="268"/>
      <c r="X73" s="259"/>
      <c r="Y73" s="268"/>
      <c r="Z73" s="259"/>
      <c r="AA73" s="269"/>
      <c r="AB73" s="261"/>
      <c r="AC73" s="270"/>
    </row>
    <row r="74" spans="1:29" ht="13.5" thickBot="1">
      <c r="A74" s="170"/>
      <c r="B74" s="15"/>
      <c r="C74" s="15"/>
      <c r="D74" s="15"/>
      <c r="E74" s="15"/>
      <c r="F74" s="15"/>
      <c r="G74" s="15"/>
      <c r="H74" s="15"/>
      <c r="I74" s="15"/>
      <c r="J74" s="20"/>
      <c r="K74" s="170"/>
      <c r="L74" s="15"/>
      <c r="M74" s="280"/>
      <c r="N74" s="280"/>
      <c r="O74" s="280"/>
      <c r="P74" s="280"/>
      <c r="Q74" s="280"/>
      <c r="R74" s="280"/>
      <c r="S74" s="280"/>
      <c r="T74" s="20"/>
      <c r="U74" s="357" t="s">
        <v>154</v>
      </c>
      <c r="V74" s="358"/>
      <c r="W74" s="281">
        <f>SUM(W3:W73)</f>
        <v>236.02237300327297</v>
      </c>
      <c r="X74" s="273">
        <f aca="true" t="shared" si="30" ref="X74:AC74">SUM(X3:X73)</f>
        <v>892.3351121685001</v>
      </c>
      <c r="Y74" s="281">
        <f t="shared" si="30"/>
        <v>1360.0567125552218</v>
      </c>
      <c r="Z74" s="273">
        <f t="shared" si="30"/>
        <v>2553.7019023814682</v>
      </c>
      <c r="AA74" s="281">
        <f t="shared" si="30"/>
        <v>4194.4103577622045</v>
      </c>
      <c r="AB74" s="273">
        <f t="shared" si="30"/>
        <v>5713.529502705641</v>
      </c>
      <c r="AC74" s="286">
        <f t="shared" si="30"/>
        <v>2969.89061858469</v>
      </c>
    </row>
    <row r="75" spans="1:29" ht="13.5" thickTop="1">
      <c r="A75" s="170"/>
      <c r="B75" s="15"/>
      <c r="C75" s="15"/>
      <c r="D75" s="15"/>
      <c r="E75" s="15"/>
      <c r="F75" s="15"/>
      <c r="G75" s="15"/>
      <c r="H75" s="15"/>
      <c r="I75" s="15"/>
      <c r="J75" s="20"/>
      <c r="K75" s="170"/>
      <c r="L75" s="15"/>
      <c r="M75" s="280"/>
      <c r="N75" s="280"/>
      <c r="O75" s="280"/>
      <c r="P75" s="280"/>
      <c r="Q75" s="280"/>
      <c r="R75" s="280"/>
      <c r="S75" s="280"/>
      <c r="T75" s="20"/>
      <c r="U75" s="170"/>
      <c r="V75" s="232"/>
      <c r="W75" s="280"/>
      <c r="X75" s="280"/>
      <c r="Y75" s="280"/>
      <c r="Z75" s="280"/>
      <c r="AA75" s="288"/>
      <c r="AB75" s="288"/>
      <c r="AC75" s="280"/>
    </row>
  </sheetData>
  <mergeCells count="6">
    <mergeCell ref="K57:L57"/>
    <mergeCell ref="U74:V74"/>
    <mergeCell ref="A1:I1"/>
    <mergeCell ref="K1:S1"/>
    <mergeCell ref="U1:AC1"/>
    <mergeCell ref="A52:B52"/>
  </mergeCells>
  <printOptions/>
  <pageMargins left="0.75" right="0.75" top="1" bottom="1" header="0.5" footer="0.5"/>
  <pageSetup orientation="portrait" paperSize="9"/>
  <ignoredErrors>
    <ignoredError sqref="D5:I5 I7 N5:S5 S7 X5:AC5 A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5"/>
  <sheetViews>
    <sheetView workbookViewId="0" topLeftCell="A1">
      <selection activeCell="A8" sqref="A8"/>
    </sheetView>
  </sheetViews>
  <sheetFormatPr defaultColWidth="9.140625" defaultRowHeight="12.75"/>
  <sheetData>
    <row r="1" spans="1:29" ht="14.25" thickBot="1" thickTop="1">
      <c r="A1" s="353" t="s">
        <v>146</v>
      </c>
      <c r="B1" s="354"/>
      <c r="C1" s="354"/>
      <c r="D1" s="354"/>
      <c r="E1" s="354"/>
      <c r="F1" s="354"/>
      <c r="G1" s="354"/>
      <c r="H1" s="354"/>
      <c r="I1" s="355"/>
      <c r="J1" s="243"/>
      <c r="K1" s="353" t="s">
        <v>147</v>
      </c>
      <c r="L1" s="354"/>
      <c r="M1" s="354"/>
      <c r="N1" s="354"/>
      <c r="O1" s="354"/>
      <c r="P1" s="354"/>
      <c r="Q1" s="354"/>
      <c r="R1" s="354"/>
      <c r="S1" s="355"/>
      <c r="T1" s="243"/>
      <c r="U1" s="353" t="s">
        <v>148</v>
      </c>
      <c r="V1" s="354"/>
      <c r="W1" s="354"/>
      <c r="X1" s="354"/>
      <c r="Y1" s="354"/>
      <c r="Z1" s="354"/>
      <c r="AA1" s="354"/>
      <c r="AB1" s="354"/>
      <c r="AC1" s="355"/>
    </row>
    <row r="2" spans="1:29" ht="39.75" thickBot="1" thickTop="1">
      <c r="A2" s="244" t="s">
        <v>149</v>
      </c>
      <c r="B2" s="245" t="s">
        <v>150</v>
      </c>
      <c r="C2" s="246" t="s">
        <v>129</v>
      </c>
      <c r="D2" s="245" t="s">
        <v>59</v>
      </c>
      <c r="E2" s="245" t="s">
        <v>130</v>
      </c>
      <c r="F2" s="245" t="s">
        <v>151</v>
      </c>
      <c r="G2" s="245" t="s">
        <v>152</v>
      </c>
      <c r="H2" s="245" t="s">
        <v>153</v>
      </c>
      <c r="I2" s="247" t="s">
        <v>132</v>
      </c>
      <c r="J2" s="20"/>
      <c r="K2" s="248" t="s">
        <v>149</v>
      </c>
      <c r="L2" s="249" t="s">
        <v>150</v>
      </c>
      <c r="M2" s="250" t="s">
        <v>129</v>
      </c>
      <c r="N2" s="249" t="s">
        <v>59</v>
      </c>
      <c r="O2" s="249" t="s">
        <v>130</v>
      </c>
      <c r="P2" s="249" t="s">
        <v>151</v>
      </c>
      <c r="Q2" s="249" t="s">
        <v>152</v>
      </c>
      <c r="R2" s="249" t="s">
        <v>153</v>
      </c>
      <c r="S2" s="251" t="s">
        <v>132</v>
      </c>
      <c r="T2" s="20"/>
      <c r="U2" s="252" t="s">
        <v>149</v>
      </c>
      <c r="V2" s="253" t="s">
        <v>150</v>
      </c>
      <c r="W2" s="254" t="s">
        <v>129</v>
      </c>
      <c r="X2" s="253" t="s">
        <v>59</v>
      </c>
      <c r="Y2" s="253" t="s">
        <v>130</v>
      </c>
      <c r="Z2" s="253" t="s">
        <v>151</v>
      </c>
      <c r="AA2" s="253" t="s">
        <v>152</v>
      </c>
      <c r="AB2" s="253" t="s">
        <v>153</v>
      </c>
      <c r="AC2" s="255" t="s">
        <v>132</v>
      </c>
    </row>
    <row r="3" spans="1:29" ht="13.5" thickTop="1">
      <c r="A3" s="256">
        <v>0</v>
      </c>
      <c r="B3" s="257">
        <v>41</v>
      </c>
      <c r="C3" s="258">
        <f>(0.35*(0.5*1.225*PI()*(2^2)/4*A3^3)/1000)*B3</f>
        <v>0</v>
      </c>
      <c r="D3" s="259">
        <f>(0.246*(0.5*1.225*(14.52)*A3^3)/1000)*B3</f>
        <v>0</v>
      </c>
      <c r="E3" s="258">
        <f>(0.239*(0.5*1.225*PI()*(5.5^2)/4*A3^3)/1000)*B3</f>
        <v>0</v>
      </c>
      <c r="F3" s="259">
        <f>(0.2228*(0.5*1.225*PI()*(9^2)/4*A3^3)/1000)*B3</f>
        <v>0</v>
      </c>
      <c r="G3" s="260">
        <f>(0.14*(0.5*1.225*PI()*(7.92^2)/4*A3^3)/1000)*B3</f>
        <v>0</v>
      </c>
      <c r="H3" s="261">
        <f>(0.14*(0.5*1.225*PI()*(8.84^2)/4*A3^3)/1000)*B3</f>
        <v>0</v>
      </c>
      <c r="I3" s="262">
        <f>(0.14*(0.5*1.225*PI()*(10.4^2)/4*A3^3)/1000)*B3</f>
        <v>0</v>
      </c>
      <c r="J3" s="20"/>
      <c r="K3" s="263">
        <v>0</v>
      </c>
      <c r="L3" s="257">
        <v>41</v>
      </c>
      <c r="M3" s="264">
        <f>(0.35*(0.5*1.225*PI()*(2^2)/4*K3^3)/1000)*L3</f>
        <v>0</v>
      </c>
      <c r="N3" s="259">
        <f>(0.246*(0.5*1.225*(14.52)*K3^3)/1000)*L3</f>
        <v>0</v>
      </c>
      <c r="O3" s="264">
        <f>(0.239*(0.5*1.225*PI()*(5.5^2)/4*K3^3)/1000)*L3</f>
        <v>0</v>
      </c>
      <c r="P3" s="259">
        <f>(0.2228*(0.5*1.225*PI()*(9^2)/4*K3^3)/1000)*L3</f>
        <v>0</v>
      </c>
      <c r="Q3" s="265">
        <f>(0.14*(0.5*1.225*PI()*(7.92^2)/4*K3^3)/1000)*L3</f>
        <v>0</v>
      </c>
      <c r="R3" s="261">
        <f>(0.14*(0.5*1.225*PI()*(8.84^2)/4*K3^3)/1000)*L3</f>
        <v>0</v>
      </c>
      <c r="S3" s="266">
        <f>(0.14*(0.5*1.225*PI()*(10.4^2)/4*K3^3)/1000)*L3</f>
        <v>0</v>
      </c>
      <c r="T3" s="20"/>
      <c r="U3" s="267">
        <v>0</v>
      </c>
      <c r="V3" s="257">
        <v>41</v>
      </c>
      <c r="W3" s="268">
        <f>(0.35*(0.5*1.225*PI()*(2^2)/4*U3^3)/1000)*V3</f>
        <v>0</v>
      </c>
      <c r="X3" s="259">
        <f>(0.246*(0.5*1.225*(14.52)*U3^3)/1000)*V3</f>
        <v>0</v>
      </c>
      <c r="Y3" s="268">
        <f>(0.239*(0.5*1.225*PI()*(5.5^2)/4*U3^3)/1000)*V3</f>
        <v>0</v>
      </c>
      <c r="Z3" s="259">
        <f>(0.2228*(0.5*1.225*PI()*(9^2)/4*U3^3)/1000)*V3</f>
        <v>0</v>
      </c>
      <c r="AA3" s="269">
        <f>(0.14*(0.5*1.225*PI()*(7.92^2)/4*U3^3)/1000)*V3</f>
        <v>0</v>
      </c>
      <c r="AB3" s="261">
        <f>(0.14*(0.5*1.225*PI()*(8.84^2)/4*U3^3)/1000)*V3</f>
        <v>0</v>
      </c>
      <c r="AC3" s="270">
        <f>(0.14*(0.5*1.225*PI()*(10.4^2)/4*U3^3)/1000)*V3</f>
        <v>0</v>
      </c>
    </row>
    <row r="4" spans="1:29" ht="12.75">
      <c r="A4" s="256">
        <f>A3+0.5</f>
        <v>0.5</v>
      </c>
      <c r="B4" s="257">
        <v>0</v>
      </c>
      <c r="C4" s="258">
        <f aca="true" t="shared" si="0" ref="C4:C29">(0.35*(0.5*1.225*PI()*(2^2)/4*A4^3)/1000)*B4</f>
        <v>0</v>
      </c>
      <c r="D4" s="259">
        <f aca="true" t="shared" si="1" ref="D4:D31">(0.246*(0.5*1.225*(14.52)*A4^3)/1000)*B4</f>
        <v>0</v>
      </c>
      <c r="E4" s="258">
        <f aca="true" t="shared" si="2" ref="E4:E27">(0.239*(0.5*1.225*PI()*(5.5^2)/4*A4^3)/1000)*B4</f>
        <v>0</v>
      </c>
      <c r="F4" s="259">
        <f aca="true" t="shared" si="3" ref="F4:F27">(0.2228*(0.5*1.225*PI()*(9^2)/4*A4^3)/1000)*B4</f>
        <v>0</v>
      </c>
      <c r="G4" s="260">
        <f aca="true" t="shared" si="4" ref="G4:G33">(0.14*(0.5*1.225*PI()*(7.92^2)/4*A4^3)/1000)*B4</f>
        <v>0</v>
      </c>
      <c r="H4" s="261">
        <f aca="true" t="shared" si="5" ref="H4:H33">(0.14*(0.5*1.225*PI()*(8.84^2)/4*A4^3)/1000)*B4</f>
        <v>0</v>
      </c>
      <c r="I4" s="262">
        <f aca="true" t="shared" si="6" ref="I4:I31">(0.14*(0.5*1.225*PI()*(10.4^2)/4*A4^3)/1000)*B4</f>
        <v>0</v>
      </c>
      <c r="J4" s="20"/>
      <c r="K4" s="263">
        <f>K3+0.5</f>
        <v>0.5</v>
      </c>
      <c r="L4" s="257">
        <v>0</v>
      </c>
      <c r="M4" s="264">
        <f aca="true" t="shared" si="7" ref="M4:M29">(0.35*(0.5*1.225*PI()*(2^2)/4*K4^3)/1000)*L4</f>
        <v>0</v>
      </c>
      <c r="N4" s="259">
        <f>(0.246*(0.5*1.225*(14.52)*K4^3)/1000)*L4</f>
        <v>0</v>
      </c>
      <c r="O4" s="264">
        <f>(0.239*(0.5*1.225*PI()*(5.5^2)/4*K4^3)/1000)*L4</f>
        <v>0</v>
      </c>
      <c r="P4" s="259">
        <f aca="true" t="shared" si="8" ref="P4:P27">(0.2228*(0.5*1.225*PI()*(9^2)/4*K4^3)/1000)*L4</f>
        <v>0</v>
      </c>
      <c r="Q4" s="265">
        <f>(0.14*(0.5*1.225*PI()*(7.92^2)/4*K4^3)/1000)*L4</f>
        <v>0</v>
      </c>
      <c r="R4" s="261">
        <f>(0.14*(0.5*1.225*PI()*(8.84^2)/4*K4^3)/1000)*L4</f>
        <v>0</v>
      </c>
      <c r="S4" s="266">
        <f>(0.14*(0.5*1.225*PI()*(10.4^2)/4*K4^3)/1000)*L4</f>
        <v>0</v>
      </c>
      <c r="T4" s="20"/>
      <c r="U4" s="267">
        <f>U3+0.5</f>
        <v>0.5</v>
      </c>
      <c r="V4" s="257">
        <v>0</v>
      </c>
      <c r="W4" s="268">
        <f aca="true" t="shared" si="9" ref="W4:W29">(0.35*(0.5*1.225*PI()*(2^2)/4*U4^3)/1000)*V4</f>
        <v>0</v>
      </c>
      <c r="X4" s="259">
        <f>(0.246*(0.5*1.225*(14.52)*U4^3)/1000)*V4</f>
        <v>0</v>
      </c>
      <c r="Y4" s="268">
        <f aca="true" t="shared" si="10" ref="Y4:Y27">(0.239*(0.5*1.225*PI()*(5.5^2)/4*U4^3)/1000)*V4</f>
        <v>0</v>
      </c>
      <c r="Z4" s="259">
        <f>(0.2228*(0.5*1.225*PI()*(9^2)/4*U4^3)/1000)*V4</f>
        <v>0</v>
      </c>
      <c r="AA4" s="269">
        <f>(0.14*(0.5*1.225*PI()*(7.92^2)/4*U4^3)/1000)*V4</f>
        <v>0</v>
      </c>
      <c r="AB4" s="261">
        <f>(0.14*(0.5*1.225*PI()*(8.84^2)/4*U4^3)/1000)*V4</f>
        <v>0</v>
      </c>
      <c r="AC4" s="270">
        <f>(0.14*(0.5*1.225*PI()*(10.4^2)/4*U4^3)/1000)*V4</f>
        <v>0</v>
      </c>
    </row>
    <row r="5" spans="1:29" ht="12.75">
      <c r="A5" s="256">
        <f aca="true" t="shared" si="11" ref="A5:A33">A4+0.5</f>
        <v>1</v>
      </c>
      <c r="B5" s="257">
        <v>63</v>
      </c>
      <c r="C5" s="258">
        <f t="shared" si="0"/>
        <v>0.042429172282138654</v>
      </c>
      <c r="D5" s="259">
        <f aca="true" t="shared" si="12" ref="D5:I5">D3</f>
        <v>0</v>
      </c>
      <c r="E5" s="258">
        <f>(0.239*(0.5*1.225*PI()*(5.5^2)/4*A3^3)/1000)*B5</f>
        <v>0</v>
      </c>
      <c r="F5" s="259">
        <f>F3</f>
        <v>0</v>
      </c>
      <c r="G5" s="260">
        <f t="shared" si="12"/>
        <v>0</v>
      </c>
      <c r="H5" s="261">
        <f t="shared" si="12"/>
        <v>0</v>
      </c>
      <c r="I5" s="262">
        <f t="shared" si="12"/>
        <v>0</v>
      </c>
      <c r="J5" s="20"/>
      <c r="K5" s="263">
        <f aca="true" t="shared" si="13" ref="K5:K41">K4+0.5</f>
        <v>1</v>
      </c>
      <c r="L5" s="257">
        <v>33</v>
      </c>
      <c r="M5" s="264">
        <f t="shared" si="7"/>
        <v>0.022224804528739293</v>
      </c>
      <c r="N5" s="259">
        <f aca="true" t="shared" si="14" ref="N5:S5">N3</f>
        <v>0</v>
      </c>
      <c r="O5" s="264">
        <f>(0.239*(0.5*1.225*PI()*(5.5^2)/4*K3^3)/1000)*L5</f>
        <v>0</v>
      </c>
      <c r="P5" s="259">
        <f>P3</f>
        <v>0</v>
      </c>
      <c r="Q5" s="265">
        <f t="shared" si="14"/>
        <v>0</v>
      </c>
      <c r="R5" s="261">
        <f t="shared" si="14"/>
        <v>0</v>
      </c>
      <c r="S5" s="266">
        <f t="shared" si="14"/>
        <v>0</v>
      </c>
      <c r="T5" s="20"/>
      <c r="U5" s="267">
        <f aca="true" t="shared" si="15" ref="U5:U55">U4+0.5</f>
        <v>1</v>
      </c>
      <c r="V5" s="257">
        <v>33</v>
      </c>
      <c r="W5" s="268">
        <f t="shared" si="9"/>
        <v>0.022224804528739293</v>
      </c>
      <c r="X5" s="259">
        <f aca="true" t="shared" si="16" ref="X5:AC5">X3</f>
        <v>0</v>
      </c>
      <c r="Y5" s="268">
        <f>(0.239*(0.5*1.225*PI()*(5.5^2)/4*U3^3)/1000)*V5</f>
        <v>0</v>
      </c>
      <c r="Z5" s="259">
        <f>Z3</f>
        <v>0</v>
      </c>
      <c r="AA5" s="269">
        <f t="shared" si="16"/>
        <v>0</v>
      </c>
      <c r="AB5" s="261">
        <f t="shared" si="16"/>
        <v>0</v>
      </c>
      <c r="AC5" s="270">
        <f t="shared" si="16"/>
        <v>0</v>
      </c>
    </row>
    <row r="6" spans="1:29" ht="12.75">
      <c r="A6" s="256">
        <f t="shared" si="11"/>
        <v>1.5</v>
      </c>
      <c r="B6" s="257">
        <v>0</v>
      </c>
      <c r="C6" s="258">
        <f t="shared" si="0"/>
        <v>0</v>
      </c>
      <c r="D6" s="259">
        <f t="shared" si="1"/>
        <v>0</v>
      </c>
      <c r="E6" s="258">
        <f t="shared" si="2"/>
        <v>0</v>
      </c>
      <c r="F6" s="259">
        <f t="shared" si="3"/>
        <v>0</v>
      </c>
      <c r="G6" s="260">
        <f t="shared" si="4"/>
        <v>0</v>
      </c>
      <c r="H6" s="261">
        <f t="shared" si="5"/>
        <v>0</v>
      </c>
      <c r="I6" s="262">
        <f t="shared" si="6"/>
        <v>0</v>
      </c>
      <c r="J6" s="20"/>
      <c r="K6" s="263">
        <f t="shared" si="13"/>
        <v>1.5</v>
      </c>
      <c r="L6" s="257">
        <v>0</v>
      </c>
      <c r="M6" s="264">
        <f t="shared" si="7"/>
        <v>0</v>
      </c>
      <c r="N6" s="259">
        <f aca="true" t="shared" si="17" ref="N6:N31">(0.246*(0.5*1.225*(14.52)*K6^3)/1000)*L6</f>
        <v>0</v>
      </c>
      <c r="O6" s="264">
        <f aca="true" t="shared" si="18" ref="O6:O27">(0.239*(0.5*1.225*PI()*(5.5^2)/4*K6^3)/1000)*L6</f>
        <v>0</v>
      </c>
      <c r="P6" s="259">
        <f t="shared" si="8"/>
        <v>0</v>
      </c>
      <c r="Q6" s="265">
        <f aca="true" t="shared" si="19" ref="Q6:Q41">(0.14*(0.5*1.225*PI()*(7.92^2)/4*K6^3)/1000)*L6</f>
        <v>0</v>
      </c>
      <c r="R6" s="261">
        <f aca="true" t="shared" si="20" ref="R6:R41">(0.14*(0.5*1.225*PI()*(8.84^2)/4*K6^3)/1000)*L6</f>
        <v>0</v>
      </c>
      <c r="S6" s="266">
        <f>(0.14*(0.5*1.225*PI()*(10.4^2)/4*K6^3)/1000)*L6</f>
        <v>0</v>
      </c>
      <c r="T6" s="20"/>
      <c r="U6" s="267">
        <f t="shared" si="15"/>
        <v>1.5</v>
      </c>
      <c r="V6" s="257">
        <v>0</v>
      </c>
      <c r="W6" s="268">
        <f t="shared" si="9"/>
        <v>0</v>
      </c>
      <c r="X6" s="259">
        <f aca="true" t="shared" si="21" ref="X6:X31">(0.246*(0.5*1.225*(14.52)*U6^3)/1000)*V6</f>
        <v>0</v>
      </c>
      <c r="Y6" s="268">
        <f t="shared" si="10"/>
        <v>0</v>
      </c>
      <c r="Z6" s="259">
        <f aca="true" t="shared" si="22" ref="Z6:Z27">(0.2228*(0.5*1.225*PI()*(9^2)/4*U6^3)/1000)*V6</f>
        <v>0</v>
      </c>
      <c r="AA6" s="269">
        <f aca="true" t="shared" si="23" ref="AA6:AA55">(0.14*(0.5*1.225*PI()*(7.92^2)/4*U6^3)/1000)*V6</f>
        <v>0</v>
      </c>
      <c r="AB6" s="261">
        <f aca="true" t="shared" si="24" ref="AB6:AB55">(0.14*(0.5*1.225*PI()*(8.84^2)/4*U6^3)/1000)*V6</f>
        <v>0</v>
      </c>
      <c r="AC6" s="270">
        <f>(0.14*(0.5*1.225*PI()*(10.4^2)/4*U6^3)/1000)*V6</f>
        <v>0</v>
      </c>
    </row>
    <row r="7" spans="1:29" ht="12.75">
      <c r="A7" s="256">
        <f t="shared" si="11"/>
        <v>2</v>
      </c>
      <c r="B7" s="257">
        <v>24</v>
      </c>
      <c r="C7" s="258">
        <f t="shared" si="0"/>
        <v>0.1293079536217559</v>
      </c>
      <c r="D7" s="259">
        <f t="shared" si="1"/>
        <v>0.42005779200000004</v>
      </c>
      <c r="E7" s="258">
        <f t="shared" si="2"/>
        <v>0.6677601269263498</v>
      </c>
      <c r="F7" s="259">
        <f t="shared" si="3"/>
        <v>1.666853412443646</v>
      </c>
      <c r="G7" s="260">
        <f t="shared" si="4"/>
        <v>0.8111022422059708</v>
      </c>
      <c r="H7" s="261">
        <f t="shared" si="5"/>
        <v>1.0104847620544288</v>
      </c>
      <c r="I7" s="262">
        <f>I3</f>
        <v>0</v>
      </c>
      <c r="J7" s="20"/>
      <c r="K7" s="263">
        <f t="shared" si="13"/>
        <v>2</v>
      </c>
      <c r="L7" s="257">
        <v>30</v>
      </c>
      <c r="M7" s="264">
        <f t="shared" si="7"/>
        <v>0.16163494202719486</v>
      </c>
      <c r="N7" s="259">
        <f t="shared" si="17"/>
        <v>0.52507224</v>
      </c>
      <c r="O7" s="264">
        <f t="shared" si="18"/>
        <v>0.8347001586579371</v>
      </c>
      <c r="P7" s="259">
        <f t="shared" si="8"/>
        <v>2.0835667655545573</v>
      </c>
      <c r="Q7" s="265">
        <f t="shared" si="19"/>
        <v>1.0138778027574635</v>
      </c>
      <c r="R7" s="261">
        <f t="shared" si="20"/>
        <v>1.2631059525680361</v>
      </c>
      <c r="S7" s="266">
        <f>S3</f>
        <v>0</v>
      </c>
      <c r="T7" s="20"/>
      <c r="U7" s="267">
        <f t="shared" si="15"/>
        <v>2</v>
      </c>
      <c r="V7" s="257">
        <v>30</v>
      </c>
      <c r="W7" s="268">
        <f t="shared" si="9"/>
        <v>0.16163494202719486</v>
      </c>
      <c r="X7" s="259">
        <f t="shared" si="21"/>
        <v>0.52507224</v>
      </c>
      <c r="Y7" s="268">
        <f t="shared" si="10"/>
        <v>0.8347001586579371</v>
      </c>
      <c r="Z7" s="259">
        <f t="shared" si="22"/>
        <v>2.0835667655545573</v>
      </c>
      <c r="AA7" s="269">
        <f t="shared" si="23"/>
        <v>1.0138778027574635</v>
      </c>
      <c r="AB7" s="261">
        <f t="shared" si="24"/>
        <v>1.2631059525680361</v>
      </c>
      <c r="AC7" s="270">
        <f>AC3</f>
        <v>0</v>
      </c>
    </row>
    <row r="8" spans="1:29" ht="12.75">
      <c r="A8" s="256">
        <f t="shared" si="11"/>
        <v>2.5</v>
      </c>
      <c r="B8" s="257">
        <v>0</v>
      </c>
      <c r="C8" s="258">
        <f t="shared" si="0"/>
        <v>0</v>
      </c>
      <c r="D8" s="259">
        <f t="shared" si="1"/>
        <v>0</v>
      </c>
      <c r="E8" s="258">
        <f t="shared" si="2"/>
        <v>0</v>
      </c>
      <c r="F8" s="259">
        <f t="shared" si="3"/>
        <v>0</v>
      </c>
      <c r="G8" s="260">
        <f t="shared" si="4"/>
        <v>0</v>
      </c>
      <c r="H8" s="261">
        <f t="shared" si="5"/>
        <v>0</v>
      </c>
      <c r="I8" s="262">
        <f t="shared" si="6"/>
        <v>0</v>
      </c>
      <c r="J8" s="243"/>
      <c r="K8" s="263">
        <f t="shared" si="13"/>
        <v>2.5</v>
      </c>
      <c r="L8" s="257">
        <v>0</v>
      </c>
      <c r="M8" s="264">
        <f t="shared" si="7"/>
        <v>0</v>
      </c>
      <c r="N8" s="259">
        <f t="shared" si="17"/>
        <v>0</v>
      </c>
      <c r="O8" s="264">
        <f t="shared" si="18"/>
        <v>0</v>
      </c>
      <c r="P8" s="259">
        <f t="shared" si="8"/>
        <v>0</v>
      </c>
      <c r="Q8" s="265">
        <f t="shared" si="19"/>
        <v>0</v>
      </c>
      <c r="R8" s="261">
        <f t="shared" si="20"/>
        <v>0</v>
      </c>
      <c r="S8" s="266">
        <f aca="true" t="shared" si="25" ref="S8:S31">(0.14*(0.5*1.225*PI()*(10.4^2)/4*K8^3)/1000)*L8</f>
        <v>0</v>
      </c>
      <c r="T8" s="243"/>
      <c r="U8" s="267">
        <f t="shared" si="15"/>
        <v>2.5</v>
      </c>
      <c r="V8" s="257">
        <v>0</v>
      </c>
      <c r="W8" s="268">
        <f t="shared" si="9"/>
        <v>0</v>
      </c>
      <c r="X8" s="259">
        <f t="shared" si="21"/>
        <v>0</v>
      </c>
      <c r="Y8" s="268">
        <f t="shared" si="10"/>
        <v>0</v>
      </c>
      <c r="Z8" s="259">
        <f t="shared" si="22"/>
        <v>0</v>
      </c>
      <c r="AA8" s="269">
        <f t="shared" si="23"/>
        <v>0</v>
      </c>
      <c r="AB8" s="261">
        <f t="shared" si="24"/>
        <v>0</v>
      </c>
      <c r="AC8" s="270">
        <f aca="true" t="shared" si="26" ref="AC8:AC31">(0.14*(0.5*1.225*PI()*(10.4^2)/4*U8^3)/1000)*V8</f>
        <v>0</v>
      </c>
    </row>
    <row r="9" spans="1:29" ht="12.75">
      <c r="A9" s="256">
        <f t="shared" si="11"/>
        <v>3</v>
      </c>
      <c r="B9" s="257">
        <v>47</v>
      </c>
      <c r="C9" s="258">
        <f t="shared" si="0"/>
        <v>0.8546447559687929</v>
      </c>
      <c r="D9" s="259">
        <f t="shared" si="1"/>
        <v>2.7763194689999997</v>
      </c>
      <c r="E9" s="258">
        <f t="shared" si="2"/>
        <v>4.413477088903843</v>
      </c>
      <c r="F9" s="259">
        <f t="shared" si="3"/>
        <v>11.016859272869725</v>
      </c>
      <c r="G9" s="260">
        <f t="shared" si="4"/>
        <v>5.3608788820800894</v>
      </c>
      <c r="H9" s="261">
        <f t="shared" si="5"/>
        <v>6.678672724203491</v>
      </c>
      <c r="I9" s="262">
        <f t="shared" si="6"/>
        <v>9.243837680558466</v>
      </c>
      <c r="J9" s="271"/>
      <c r="K9" s="263">
        <f t="shared" si="13"/>
        <v>3</v>
      </c>
      <c r="L9" s="257">
        <v>52</v>
      </c>
      <c r="M9" s="264">
        <f t="shared" si="7"/>
        <v>0.9455644108590899</v>
      </c>
      <c r="N9" s="259">
        <f t="shared" si="17"/>
        <v>3.0716726039999998</v>
      </c>
      <c r="O9" s="264">
        <f t="shared" si="18"/>
        <v>4.882995928148933</v>
      </c>
      <c r="P9" s="259">
        <f t="shared" si="8"/>
        <v>12.188865578494164</v>
      </c>
      <c r="Q9" s="265">
        <f t="shared" si="19"/>
        <v>5.931185146131163</v>
      </c>
      <c r="R9" s="261">
        <f t="shared" si="20"/>
        <v>7.3891698225230105</v>
      </c>
      <c r="S9" s="266">
        <f t="shared" si="25"/>
        <v>10.22722466785192</v>
      </c>
      <c r="T9" s="271"/>
      <c r="U9" s="267">
        <f t="shared" si="15"/>
        <v>3</v>
      </c>
      <c r="V9" s="257">
        <v>0</v>
      </c>
      <c r="W9" s="268">
        <f t="shared" si="9"/>
        <v>0</v>
      </c>
      <c r="X9" s="259">
        <f t="shared" si="21"/>
        <v>0</v>
      </c>
      <c r="Y9" s="268">
        <f t="shared" si="10"/>
        <v>0</v>
      </c>
      <c r="Z9" s="259">
        <f t="shared" si="22"/>
        <v>0</v>
      </c>
      <c r="AA9" s="269">
        <f t="shared" si="23"/>
        <v>0</v>
      </c>
      <c r="AB9" s="261">
        <f t="shared" si="24"/>
        <v>0</v>
      </c>
      <c r="AC9" s="270">
        <f t="shared" si="26"/>
        <v>0</v>
      </c>
    </row>
    <row r="10" spans="1:29" ht="12.75">
      <c r="A10" s="256">
        <f t="shared" si="11"/>
        <v>3.5</v>
      </c>
      <c r="B10" s="257">
        <v>0</v>
      </c>
      <c r="C10" s="258">
        <f t="shared" si="0"/>
        <v>0</v>
      </c>
      <c r="D10" s="259">
        <f t="shared" si="1"/>
        <v>0</v>
      </c>
      <c r="E10" s="258">
        <f t="shared" si="2"/>
        <v>0</v>
      </c>
      <c r="F10" s="259">
        <f t="shared" si="3"/>
        <v>0</v>
      </c>
      <c r="G10" s="260">
        <f t="shared" si="4"/>
        <v>0</v>
      </c>
      <c r="H10" s="261">
        <f t="shared" si="5"/>
        <v>0</v>
      </c>
      <c r="I10" s="262">
        <f t="shared" si="6"/>
        <v>0</v>
      </c>
      <c r="J10" s="243"/>
      <c r="K10" s="263">
        <f t="shared" si="13"/>
        <v>3.5</v>
      </c>
      <c r="L10" s="257">
        <v>0</v>
      </c>
      <c r="M10" s="264">
        <f t="shared" si="7"/>
        <v>0</v>
      </c>
      <c r="N10" s="259">
        <f t="shared" si="17"/>
        <v>0</v>
      </c>
      <c r="O10" s="264">
        <f t="shared" si="18"/>
        <v>0</v>
      </c>
      <c r="P10" s="259">
        <f t="shared" si="8"/>
        <v>0</v>
      </c>
      <c r="Q10" s="265">
        <f t="shared" si="19"/>
        <v>0</v>
      </c>
      <c r="R10" s="261">
        <f t="shared" si="20"/>
        <v>0</v>
      </c>
      <c r="S10" s="266">
        <f t="shared" si="25"/>
        <v>0</v>
      </c>
      <c r="T10" s="243"/>
      <c r="U10" s="267">
        <f t="shared" si="15"/>
        <v>3.5</v>
      </c>
      <c r="V10" s="257">
        <v>0</v>
      </c>
      <c r="W10" s="268">
        <f t="shared" si="9"/>
        <v>0</v>
      </c>
      <c r="X10" s="259">
        <f t="shared" si="21"/>
        <v>0</v>
      </c>
      <c r="Y10" s="268">
        <f t="shared" si="10"/>
        <v>0</v>
      </c>
      <c r="Z10" s="259">
        <f t="shared" si="22"/>
        <v>0</v>
      </c>
      <c r="AA10" s="269">
        <f t="shared" si="23"/>
        <v>0</v>
      </c>
      <c r="AB10" s="261">
        <f t="shared" si="24"/>
        <v>0</v>
      </c>
      <c r="AC10" s="270">
        <f t="shared" si="26"/>
        <v>0</v>
      </c>
    </row>
    <row r="11" spans="1:29" ht="12.75">
      <c r="A11" s="256">
        <f t="shared" si="11"/>
        <v>4</v>
      </c>
      <c r="B11" s="257">
        <v>18</v>
      </c>
      <c r="C11" s="258">
        <f t="shared" si="0"/>
        <v>0.7758477217305354</v>
      </c>
      <c r="D11" s="259">
        <f t="shared" si="1"/>
        <v>2.520346752</v>
      </c>
      <c r="E11" s="258">
        <f t="shared" si="2"/>
        <v>4.006560761558099</v>
      </c>
      <c r="F11" s="259">
        <f t="shared" si="3"/>
        <v>10.001120474661876</v>
      </c>
      <c r="G11" s="260">
        <f t="shared" si="4"/>
        <v>4.866613453235825</v>
      </c>
      <c r="H11" s="261">
        <f t="shared" si="5"/>
        <v>6.062908572326574</v>
      </c>
      <c r="I11" s="262">
        <f t="shared" si="6"/>
        <v>8.391568958237473</v>
      </c>
      <c r="J11" s="20"/>
      <c r="K11" s="263">
        <f t="shared" si="13"/>
        <v>4</v>
      </c>
      <c r="L11" s="257">
        <v>19</v>
      </c>
      <c r="M11" s="264">
        <f t="shared" si="7"/>
        <v>0.8189503729377873</v>
      </c>
      <c r="N11" s="259">
        <f t="shared" si="17"/>
        <v>2.6603660160000002</v>
      </c>
      <c r="O11" s="264">
        <f t="shared" si="18"/>
        <v>4.229147470533548</v>
      </c>
      <c r="P11" s="259">
        <f t="shared" si="8"/>
        <v>10.556738278809757</v>
      </c>
      <c r="Q11" s="265">
        <f t="shared" si="19"/>
        <v>5.136980867304482</v>
      </c>
      <c r="R11" s="261">
        <f t="shared" si="20"/>
        <v>6.399736826344717</v>
      </c>
      <c r="S11" s="266">
        <f t="shared" si="25"/>
        <v>8.85776723369511</v>
      </c>
      <c r="T11" s="20"/>
      <c r="U11" s="267">
        <f t="shared" si="15"/>
        <v>4</v>
      </c>
      <c r="V11" s="257">
        <v>24</v>
      </c>
      <c r="W11" s="268">
        <f t="shared" si="9"/>
        <v>1.0344636289740472</v>
      </c>
      <c r="X11" s="259">
        <f t="shared" si="21"/>
        <v>3.3604623360000003</v>
      </c>
      <c r="Y11" s="268">
        <f t="shared" si="10"/>
        <v>5.342081015410798</v>
      </c>
      <c r="Z11" s="259">
        <f t="shared" si="22"/>
        <v>13.334827299549168</v>
      </c>
      <c r="AA11" s="269">
        <f t="shared" si="23"/>
        <v>6.488817937647767</v>
      </c>
      <c r="AB11" s="261">
        <f t="shared" si="24"/>
        <v>8.08387809643543</v>
      </c>
      <c r="AC11" s="270">
        <f t="shared" si="26"/>
        <v>11.188758610983298</v>
      </c>
    </row>
    <row r="12" spans="1:29" ht="12.75">
      <c r="A12" s="256">
        <f t="shared" si="11"/>
        <v>4.5</v>
      </c>
      <c r="B12" s="257">
        <v>0</v>
      </c>
      <c r="C12" s="258">
        <f t="shared" si="0"/>
        <v>0</v>
      </c>
      <c r="D12" s="259">
        <f t="shared" si="1"/>
        <v>0</v>
      </c>
      <c r="E12" s="258">
        <f t="shared" si="2"/>
        <v>0</v>
      </c>
      <c r="F12" s="259">
        <f t="shared" si="3"/>
        <v>0</v>
      </c>
      <c r="G12" s="260">
        <f t="shared" si="4"/>
        <v>0</v>
      </c>
      <c r="H12" s="261">
        <f t="shared" si="5"/>
        <v>0</v>
      </c>
      <c r="I12" s="262">
        <f t="shared" si="6"/>
        <v>0</v>
      </c>
      <c r="J12" s="20"/>
      <c r="K12" s="263">
        <f t="shared" si="13"/>
        <v>4.5</v>
      </c>
      <c r="L12" s="257">
        <v>0</v>
      </c>
      <c r="M12" s="264">
        <f t="shared" si="7"/>
        <v>0</v>
      </c>
      <c r="N12" s="259">
        <f t="shared" si="17"/>
        <v>0</v>
      </c>
      <c r="O12" s="264">
        <f t="shared" si="18"/>
        <v>0</v>
      </c>
      <c r="P12" s="259">
        <f t="shared" si="8"/>
        <v>0</v>
      </c>
      <c r="Q12" s="265">
        <f t="shared" si="19"/>
        <v>0</v>
      </c>
      <c r="R12" s="261">
        <f t="shared" si="20"/>
        <v>0</v>
      </c>
      <c r="S12" s="266">
        <f t="shared" si="25"/>
        <v>0</v>
      </c>
      <c r="T12" s="20"/>
      <c r="U12" s="267">
        <f t="shared" si="15"/>
        <v>4.5</v>
      </c>
      <c r="V12" s="257">
        <v>0</v>
      </c>
      <c r="W12" s="268">
        <f t="shared" si="9"/>
        <v>0</v>
      </c>
      <c r="X12" s="259">
        <f t="shared" si="21"/>
        <v>0</v>
      </c>
      <c r="Y12" s="268">
        <f t="shared" si="10"/>
        <v>0</v>
      </c>
      <c r="Z12" s="259">
        <f t="shared" si="22"/>
        <v>0</v>
      </c>
      <c r="AA12" s="269">
        <f t="shared" si="23"/>
        <v>0</v>
      </c>
      <c r="AB12" s="261">
        <f t="shared" si="24"/>
        <v>0</v>
      </c>
      <c r="AC12" s="270">
        <f t="shared" si="26"/>
        <v>0</v>
      </c>
    </row>
    <row r="13" spans="1:29" ht="12.75">
      <c r="A13" s="256">
        <f t="shared" si="11"/>
        <v>5</v>
      </c>
      <c r="B13" s="257">
        <v>27</v>
      </c>
      <c r="C13" s="258">
        <f t="shared" si="0"/>
        <v>2.2729913722574278</v>
      </c>
      <c r="D13" s="259">
        <f t="shared" si="1"/>
        <v>7.383828374999999</v>
      </c>
      <c r="E13" s="258">
        <f t="shared" si="2"/>
        <v>11.73797098112724</v>
      </c>
      <c r="F13" s="259">
        <f t="shared" si="3"/>
        <v>29.300157640610966</v>
      </c>
      <c r="G13" s="260">
        <f t="shared" si="4"/>
        <v>14.257656601276832</v>
      </c>
      <c r="H13" s="261">
        <f t="shared" si="5"/>
        <v>17.762427457988007</v>
      </c>
      <c r="I13" s="262">
        <f t="shared" si="6"/>
        <v>24.58467468233635</v>
      </c>
      <c r="J13" s="20"/>
      <c r="K13" s="263">
        <f t="shared" si="13"/>
        <v>5</v>
      </c>
      <c r="L13" s="257">
        <v>18</v>
      </c>
      <c r="M13" s="264">
        <f t="shared" si="7"/>
        <v>1.5153275815049516</v>
      </c>
      <c r="N13" s="259">
        <f t="shared" si="17"/>
        <v>4.92255225</v>
      </c>
      <c r="O13" s="264">
        <f t="shared" si="18"/>
        <v>7.825313987418161</v>
      </c>
      <c r="P13" s="259">
        <f t="shared" si="8"/>
        <v>19.533438427073975</v>
      </c>
      <c r="Q13" s="265">
        <f t="shared" si="19"/>
        <v>9.505104400851222</v>
      </c>
      <c r="R13" s="261">
        <f t="shared" si="20"/>
        <v>11.841618305325339</v>
      </c>
      <c r="S13" s="266">
        <f t="shared" si="25"/>
        <v>16.389783121557564</v>
      </c>
      <c r="T13" s="20"/>
      <c r="U13" s="267">
        <f t="shared" si="15"/>
        <v>5</v>
      </c>
      <c r="V13" s="257">
        <v>28</v>
      </c>
      <c r="W13" s="268">
        <f t="shared" si="9"/>
        <v>2.3571762378965917</v>
      </c>
      <c r="X13" s="259">
        <f t="shared" si="21"/>
        <v>7.657303499999999</v>
      </c>
      <c r="Y13" s="268">
        <f t="shared" si="10"/>
        <v>12.172710647094917</v>
      </c>
      <c r="Z13" s="259">
        <f t="shared" si="22"/>
        <v>30.385348664337297</v>
      </c>
      <c r="AA13" s="269">
        <f t="shared" si="23"/>
        <v>14.785717956879678</v>
      </c>
      <c r="AB13" s="261">
        <f t="shared" si="24"/>
        <v>18.420295141617192</v>
      </c>
      <c r="AC13" s="270">
        <f t="shared" si="26"/>
        <v>25.495218189089545</v>
      </c>
    </row>
    <row r="14" spans="1:29" ht="12.75">
      <c r="A14" s="256">
        <f t="shared" si="11"/>
        <v>5.5</v>
      </c>
      <c r="B14" s="257">
        <v>0</v>
      </c>
      <c r="C14" s="258">
        <f t="shared" si="0"/>
        <v>0</v>
      </c>
      <c r="D14" s="259">
        <f t="shared" si="1"/>
        <v>0</v>
      </c>
      <c r="E14" s="258">
        <f t="shared" si="2"/>
        <v>0</v>
      </c>
      <c r="F14" s="259">
        <f t="shared" si="3"/>
        <v>0</v>
      </c>
      <c r="G14" s="260">
        <f t="shared" si="4"/>
        <v>0</v>
      </c>
      <c r="H14" s="261">
        <f t="shared" si="5"/>
        <v>0</v>
      </c>
      <c r="I14" s="262">
        <f t="shared" si="6"/>
        <v>0</v>
      </c>
      <c r="J14" s="20"/>
      <c r="K14" s="263">
        <f t="shared" si="13"/>
        <v>5.5</v>
      </c>
      <c r="L14" s="257">
        <v>1</v>
      </c>
      <c r="M14" s="264">
        <f t="shared" si="7"/>
        <v>0.11205005616572727</v>
      </c>
      <c r="N14" s="259">
        <f t="shared" si="17"/>
        <v>0.363995391375</v>
      </c>
      <c r="O14" s="264">
        <f t="shared" si="18"/>
        <v>0.5786384954029763</v>
      </c>
      <c r="P14" s="259">
        <f t="shared" si="8"/>
        <v>1.444389252579748</v>
      </c>
      <c r="Q14" s="265">
        <f t="shared" si="19"/>
        <v>0.7028496643073876</v>
      </c>
      <c r="R14" s="261">
        <f t="shared" si="20"/>
        <v>0.875621886910446</v>
      </c>
      <c r="S14" s="266">
        <f t="shared" si="25"/>
        <v>1.2119334074885064</v>
      </c>
      <c r="T14" s="20"/>
      <c r="U14" s="267">
        <f t="shared" si="15"/>
        <v>5.5</v>
      </c>
      <c r="V14" s="257">
        <v>0</v>
      </c>
      <c r="W14" s="268">
        <f t="shared" si="9"/>
        <v>0</v>
      </c>
      <c r="X14" s="259">
        <f t="shared" si="21"/>
        <v>0</v>
      </c>
      <c r="Y14" s="268">
        <f t="shared" si="10"/>
        <v>0</v>
      </c>
      <c r="Z14" s="259">
        <f t="shared" si="22"/>
        <v>0</v>
      </c>
      <c r="AA14" s="269">
        <f t="shared" si="23"/>
        <v>0</v>
      </c>
      <c r="AB14" s="261">
        <f t="shared" si="24"/>
        <v>0</v>
      </c>
      <c r="AC14" s="270">
        <f t="shared" si="26"/>
        <v>0</v>
      </c>
    </row>
    <row r="15" spans="1:29" ht="12.75">
      <c r="A15" s="256">
        <f t="shared" si="11"/>
        <v>6</v>
      </c>
      <c r="B15" s="257">
        <v>11</v>
      </c>
      <c r="C15" s="258">
        <f t="shared" si="0"/>
        <v>1.6001859260692293</v>
      </c>
      <c r="D15" s="259">
        <f t="shared" si="1"/>
        <v>5.198215176</v>
      </c>
      <c r="E15" s="258">
        <f t="shared" si="2"/>
        <v>8.263531570713578</v>
      </c>
      <c r="F15" s="259">
        <f t="shared" si="3"/>
        <v>20.627310978990124</v>
      </c>
      <c r="G15" s="260">
        <f t="shared" si="4"/>
        <v>10.037390247298891</v>
      </c>
      <c r="H15" s="261">
        <f t="shared" si="5"/>
        <v>12.504748930423556</v>
      </c>
      <c r="I15" s="262">
        <f t="shared" si="6"/>
        <v>17.307610976364785</v>
      </c>
      <c r="J15" s="20"/>
      <c r="K15" s="263">
        <f t="shared" si="13"/>
        <v>6</v>
      </c>
      <c r="L15" s="257">
        <v>10</v>
      </c>
      <c r="M15" s="264">
        <f t="shared" si="7"/>
        <v>1.4547144782447539</v>
      </c>
      <c r="N15" s="259">
        <f t="shared" si="17"/>
        <v>4.72565016</v>
      </c>
      <c r="O15" s="264">
        <f t="shared" si="18"/>
        <v>7.512301427921435</v>
      </c>
      <c r="P15" s="259">
        <f t="shared" si="8"/>
        <v>18.75210088999102</v>
      </c>
      <c r="Q15" s="265">
        <f t="shared" si="19"/>
        <v>9.124900224817175</v>
      </c>
      <c r="R15" s="261">
        <f t="shared" si="20"/>
        <v>11.367953573112324</v>
      </c>
      <c r="S15" s="266">
        <f t="shared" si="25"/>
        <v>15.73419179669526</v>
      </c>
      <c r="T15" s="20"/>
      <c r="U15" s="267">
        <f t="shared" si="15"/>
        <v>6</v>
      </c>
      <c r="V15" s="257">
        <v>19</v>
      </c>
      <c r="W15" s="268">
        <f t="shared" si="9"/>
        <v>2.7639575086650323</v>
      </c>
      <c r="X15" s="259">
        <f t="shared" si="21"/>
        <v>8.978735303999999</v>
      </c>
      <c r="Y15" s="268">
        <f t="shared" si="10"/>
        <v>14.273372713050726</v>
      </c>
      <c r="Z15" s="259">
        <f t="shared" si="22"/>
        <v>35.62899169098294</v>
      </c>
      <c r="AA15" s="269">
        <f t="shared" si="23"/>
        <v>17.33731042715263</v>
      </c>
      <c r="AB15" s="261">
        <f t="shared" si="24"/>
        <v>21.599111788913415</v>
      </c>
      <c r="AC15" s="270">
        <f t="shared" si="26"/>
        <v>29.894964413720995</v>
      </c>
    </row>
    <row r="16" spans="1:29" ht="12.75">
      <c r="A16" s="256">
        <f t="shared" si="11"/>
        <v>6.5</v>
      </c>
      <c r="B16" s="257">
        <v>0</v>
      </c>
      <c r="C16" s="258">
        <f t="shared" si="0"/>
        <v>0</v>
      </c>
      <c r="D16" s="259">
        <f t="shared" si="1"/>
        <v>0</v>
      </c>
      <c r="E16" s="258">
        <f t="shared" si="2"/>
        <v>0</v>
      </c>
      <c r="F16" s="259">
        <f t="shared" si="3"/>
        <v>0</v>
      </c>
      <c r="G16" s="260">
        <f t="shared" si="4"/>
        <v>0</v>
      </c>
      <c r="H16" s="261">
        <f t="shared" si="5"/>
        <v>0</v>
      </c>
      <c r="I16" s="262">
        <f t="shared" si="6"/>
        <v>0</v>
      </c>
      <c r="J16" s="20"/>
      <c r="K16" s="263">
        <f t="shared" si="13"/>
        <v>6.5</v>
      </c>
      <c r="L16" s="257">
        <v>0</v>
      </c>
      <c r="M16" s="264">
        <f t="shared" si="7"/>
        <v>0</v>
      </c>
      <c r="N16" s="259">
        <f t="shared" si="17"/>
        <v>0</v>
      </c>
      <c r="O16" s="264">
        <f t="shared" si="18"/>
        <v>0</v>
      </c>
      <c r="P16" s="259">
        <f t="shared" si="8"/>
        <v>0</v>
      </c>
      <c r="Q16" s="265">
        <f t="shared" si="19"/>
        <v>0</v>
      </c>
      <c r="R16" s="261">
        <f t="shared" si="20"/>
        <v>0</v>
      </c>
      <c r="S16" s="266">
        <f t="shared" si="25"/>
        <v>0</v>
      </c>
      <c r="T16" s="20"/>
      <c r="U16" s="267">
        <f t="shared" si="15"/>
        <v>6.5</v>
      </c>
      <c r="V16" s="257">
        <v>0</v>
      </c>
      <c r="W16" s="268">
        <f t="shared" si="9"/>
        <v>0</v>
      </c>
      <c r="X16" s="259">
        <f t="shared" si="21"/>
        <v>0</v>
      </c>
      <c r="Y16" s="268">
        <f t="shared" si="10"/>
        <v>0</v>
      </c>
      <c r="Z16" s="259">
        <f t="shared" si="22"/>
        <v>0</v>
      </c>
      <c r="AA16" s="269">
        <f t="shared" si="23"/>
        <v>0</v>
      </c>
      <c r="AB16" s="261">
        <f t="shared" si="24"/>
        <v>0</v>
      </c>
      <c r="AC16" s="270">
        <f t="shared" si="26"/>
        <v>0</v>
      </c>
    </row>
    <row r="17" spans="1:29" ht="12.75">
      <c r="A17" s="256">
        <f t="shared" si="11"/>
        <v>7</v>
      </c>
      <c r="B17" s="257">
        <v>6</v>
      </c>
      <c r="C17" s="258">
        <f t="shared" si="0"/>
        <v>1.386019627883196</v>
      </c>
      <c r="D17" s="259">
        <f t="shared" si="1"/>
        <v>4.502494458</v>
      </c>
      <c r="E17" s="258">
        <f t="shared" si="2"/>
        <v>7.157553860491811</v>
      </c>
      <c r="F17" s="259">
        <f t="shared" si="3"/>
        <v>17.86658501463033</v>
      </c>
      <c r="G17" s="260">
        <f t="shared" si="4"/>
        <v>8.694002158645251</v>
      </c>
      <c r="H17" s="261">
        <f t="shared" si="5"/>
        <v>10.83113354327091</v>
      </c>
      <c r="I17" s="262">
        <f t="shared" si="6"/>
        <v>14.991188295184653</v>
      </c>
      <c r="J17" s="243"/>
      <c r="K17" s="263">
        <f t="shared" si="13"/>
        <v>7</v>
      </c>
      <c r="L17" s="257">
        <v>16</v>
      </c>
      <c r="M17" s="264">
        <f t="shared" si="7"/>
        <v>3.696052341021856</v>
      </c>
      <c r="N17" s="259">
        <f t="shared" si="17"/>
        <v>12.006651888</v>
      </c>
      <c r="O17" s="264">
        <f t="shared" si="18"/>
        <v>19.08681029464483</v>
      </c>
      <c r="P17" s="259">
        <f t="shared" si="8"/>
        <v>47.644226705680886</v>
      </c>
      <c r="Q17" s="265">
        <f t="shared" si="19"/>
        <v>23.184005756387336</v>
      </c>
      <c r="R17" s="261">
        <f t="shared" si="20"/>
        <v>28.88302278205576</v>
      </c>
      <c r="S17" s="266">
        <f t="shared" si="25"/>
        <v>39.976502120492405</v>
      </c>
      <c r="T17" s="243"/>
      <c r="U17" s="267">
        <f t="shared" si="15"/>
        <v>7</v>
      </c>
      <c r="V17" s="257">
        <v>18</v>
      </c>
      <c r="W17" s="268">
        <f t="shared" si="9"/>
        <v>4.158058883649588</v>
      </c>
      <c r="X17" s="259">
        <f t="shared" si="21"/>
        <v>13.507483374</v>
      </c>
      <c r="Y17" s="268">
        <f t="shared" si="10"/>
        <v>21.472661581475435</v>
      </c>
      <c r="Z17" s="259">
        <f t="shared" si="22"/>
        <v>53.599755043890994</v>
      </c>
      <c r="AA17" s="269">
        <f t="shared" si="23"/>
        <v>26.082006475935753</v>
      </c>
      <c r="AB17" s="261">
        <f t="shared" si="24"/>
        <v>32.49340062981273</v>
      </c>
      <c r="AC17" s="270">
        <f t="shared" si="26"/>
        <v>44.973564885553955</v>
      </c>
    </row>
    <row r="18" spans="1:29" ht="12.75">
      <c r="A18" s="256">
        <f t="shared" si="11"/>
        <v>7.5</v>
      </c>
      <c r="B18" s="257">
        <v>15</v>
      </c>
      <c r="C18" s="258">
        <f t="shared" si="0"/>
        <v>4.261858822982677</v>
      </c>
      <c r="D18" s="259">
        <f t="shared" si="1"/>
        <v>13.844678203125</v>
      </c>
      <c r="E18" s="258">
        <f t="shared" si="2"/>
        <v>22.008695589613577</v>
      </c>
      <c r="F18" s="259">
        <f t="shared" si="3"/>
        <v>54.93779557614556</v>
      </c>
      <c r="G18" s="260">
        <f t="shared" si="4"/>
        <v>26.733106127394063</v>
      </c>
      <c r="H18" s="261">
        <f t="shared" si="5"/>
        <v>33.304551483727515</v>
      </c>
      <c r="I18" s="262">
        <f t="shared" si="6"/>
        <v>46.096265029380646</v>
      </c>
      <c r="J18" s="271"/>
      <c r="K18" s="263">
        <f t="shared" si="13"/>
        <v>7.5</v>
      </c>
      <c r="L18" s="257">
        <v>0</v>
      </c>
      <c r="M18" s="264">
        <f t="shared" si="7"/>
        <v>0</v>
      </c>
      <c r="N18" s="259">
        <f t="shared" si="17"/>
        <v>0</v>
      </c>
      <c r="O18" s="264">
        <f t="shared" si="18"/>
        <v>0</v>
      </c>
      <c r="P18" s="259">
        <f t="shared" si="8"/>
        <v>0</v>
      </c>
      <c r="Q18" s="265">
        <f t="shared" si="19"/>
        <v>0</v>
      </c>
      <c r="R18" s="261">
        <f t="shared" si="20"/>
        <v>0</v>
      </c>
      <c r="S18" s="266">
        <f t="shared" si="25"/>
        <v>0</v>
      </c>
      <c r="T18" s="271"/>
      <c r="U18" s="267">
        <f t="shared" si="15"/>
        <v>7.5</v>
      </c>
      <c r="V18" s="257">
        <v>0</v>
      </c>
      <c r="W18" s="268">
        <f t="shared" si="9"/>
        <v>0</v>
      </c>
      <c r="X18" s="259">
        <f t="shared" si="21"/>
        <v>0</v>
      </c>
      <c r="Y18" s="268">
        <f t="shared" si="10"/>
        <v>0</v>
      </c>
      <c r="Z18" s="259">
        <f t="shared" si="22"/>
        <v>0</v>
      </c>
      <c r="AA18" s="269">
        <f t="shared" si="23"/>
        <v>0</v>
      </c>
      <c r="AB18" s="261">
        <f t="shared" si="24"/>
        <v>0</v>
      </c>
      <c r="AC18" s="270">
        <f t="shared" si="26"/>
        <v>0</v>
      </c>
    </row>
    <row r="19" spans="1:29" ht="12.75">
      <c r="A19" s="256">
        <f t="shared" si="11"/>
        <v>8</v>
      </c>
      <c r="B19" s="257">
        <v>16</v>
      </c>
      <c r="C19" s="258">
        <f t="shared" si="0"/>
        <v>5.517139354528251</v>
      </c>
      <c r="D19" s="259">
        <f t="shared" si="1"/>
        <v>17.922465792</v>
      </c>
      <c r="E19" s="258">
        <f t="shared" si="2"/>
        <v>28.49109874885759</v>
      </c>
      <c r="F19" s="259">
        <f t="shared" si="3"/>
        <v>71.1190789309289</v>
      </c>
      <c r="G19" s="260">
        <f t="shared" si="4"/>
        <v>34.60702900078809</v>
      </c>
      <c r="H19" s="261">
        <f t="shared" si="5"/>
        <v>43.1140165143223</v>
      </c>
      <c r="I19" s="262">
        <f t="shared" si="6"/>
        <v>59.67337925857759</v>
      </c>
      <c r="J19" s="243"/>
      <c r="K19" s="263">
        <f t="shared" si="13"/>
        <v>8</v>
      </c>
      <c r="L19" s="257">
        <v>11</v>
      </c>
      <c r="M19" s="264">
        <f t="shared" si="7"/>
        <v>3.793033306238173</v>
      </c>
      <c r="N19" s="259">
        <f t="shared" si="17"/>
        <v>12.321695232</v>
      </c>
      <c r="O19" s="264">
        <f t="shared" si="18"/>
        <v>19.587630389839592</v>
      </c>
      <c r="P19" s="259">
        <f t="shared" si="8"/>
        <v>48.894366765013615</v>
      </c>
      <c r="Q19" s="265">
        <f t="shared" si="19"/>
        <v>23.79233243804181</v>
      </c>
      <c r="R19" s="261">
        <f t="shared" si="20"/>
        <v>29.64088635359658</v>
      </c>
      <c r="S19" s="266">
        <f t="shared" si="25"/>
        <v>41.02544824027209</v>
      </c>
      <c r="T19" s="243"/>
      <c r="U19" s="267">
        <f t="shared" si="15"/>
        <v>8</v>
      </c>
      <c r="V19" s="257">
        <v>11</v>
      </c>
      <c r="W19" s="268">
        <f t="shared" si="9"/>
        <v>3.793033306238173</v>
      </c>
      <c r="X19" s="259">
        <f t="shared" si="21"/>
        <v>12.321695232</v>
      </c>
      <c r="Y19" s="268">
        <f t="shared" si="10"/>
        <v>19.587630389839592</v>
      </c>
      <c r="Z19" s="259">
        <f t="shared" si="22"/>
        <v>48.894366765013615</v>
      </c>
      <c r="AA19" s="269">
        <f t="shared" si="23"/>
        <v>23.79233243804181</v>
      </c>
      <c r="AB19" s="261">
        <f t="shared" si="24"/>
        <v>29.64088635359658</v>
      </c>
      <c r="AC19" s="270">
        <f t="shared" si="26"/>
        <v>41.02544824027209</v>
      </c>
    </row>
    <row r="20" spans="1:29" ht="12.75">
      <c r="A20" s="256">
        <f t="shared" si="11"/>
        <v>8.5</v>
      </c>
      <c r="B20" s="257">
        <v>0</v>
      </c>
      <c r="C20" s="258">
        <f t="shared" si="0"/>
        <v>0</v>
      </c>
      <c r="D20" s="259">
        <f t="shared" si="1"/>
        <v>0</v>
      </c>
      <c r="E20" s="258">
        <f t="shared" si="2"/>
        <v>0</v>
      </c>
      <c r="F20" s="259">
        <f t="shared" si="3"/>
        <v>0</v>
      </c>
      <c r="G20" s="260">
        <f t="shared" si="4"/>
        <v>0</v>
      </c>
      <c r="H20" s="261">
        <f t="shared" si="5"/>
        <v>0</v>
      </c>
      <c r="I20" s="262">
        <f t="shared" si="6"/>
        <v>0</v>
      </c>
      <c r="J20" s="20"/>
      <c r="K20" s="263">
        <f t="shared" si="13"/>
        <v>8.5</v>
      </c>
      <c r="L20" s="257">
        <v>5</v>
      </c>
      <c r="M20" s="264">
        <f t="shared" si="7"/>
        <v>2.0680012244260633</v>
      </c>
      <c r="N20" s="259">
        <f t="shared" si="17"/>
        <v>6.717916445624999</v>
      </c>
      <c r="O20" s="264">
        <f t="shared" si="18"/>
        <v>10.67937989449595</v>
      </c>
      <c r="P20" s="259">
        <f t="shared" si="8"/>
        <v>26.65771749783735</v>
      </c>
      <c r="Q20" s="265">
        <f t="shared" si="19"/>
        <v>12.971827200383906</v>
      </c>
      <c r="R20" s="261">
        <f t="shared" si="20"/>
        <v>16.16051964835094</v>
      </c>
      <c r="S20" s="266">
        <f t="shared" si="25"/>
        <v>22.36750124339231</v>
      </c>
      <c r="T20" s="20"/>
      <c r="U20" s="267">
        <f t="shared" si="15"/>
        <v>8.5</v>
      </c>
      <c r="V20" s="257">
        <v>0</v>
      </c>
      <c r="W20" s="268">
        <f t="shared" si="9"/>
        <v>0</v>
      </c>
      <c r="X20" s="259">
        <f t="shared" si="21"/>
        <v>0</v>
      </c>
      <c r="Y20" s="268">
        <f t="shared" si="10"/>
        <v>0</v>
      </c>
      <c r="Z20" s="259">
        <f t="shared" si="22"/>
        <v>0</v>
      </c>
      <c r="AA20" s="269">
        <f t="shared" si="23"/>
        <v>0</v>
      </c>
      <c r="AB20" s="261">
        <f t="shared" si="24"/>
        <v>0</v>
      </c>
      <c r="AC20" s="270">
        <f t="shared" si="26"/>
        <v>0</v>
      </c>
    </row>
    <row r="21" spans="1:29" ht="12.75">
      <c r="A21" s="256">
        <f t="shared" si="11"/>
        <v>9</v>
      </c>
      <c r="B21" s="257">
        <v>16</v>
      </c>
      <c r="C21" s="258">
        <f t="shared" si="0"/>
        <v>7.855458182521671</v>
      </c>
      <c r="D21" s="259">
        <f t="shared" si="1"/>
        <v>25.518510864</v>
      </c>
      <c r="E21" s="258">
        <f t="shared" si="2"/>
        <v>40.56642771077575</v>
      </c>
      <c r="F21" s="259">
        <f t="shared" si="3"/>
        <v>101.26134480595151</v>
      </c>
      <c r="G21" s="260">
        <f t="shared" si="4"/>
        <v>49.27446121401273</v>
      </c>
      <c r="H21" s="261">
        <f t="shared" si="5"/>
        <v>61.38694929480656</v>
      </c>
      <c r="I21" s="262">
        <f t="shared" si="6"/>
        <v>84.96463570215441</v>
      </c>
      <c r="J21" s="20"/>
      <c r="K21" s="263">
        <f t="shared" si="13"/>
        <v>9</v>
      </c>
      <c r="L21" s="257">
        <v>16</v>
      </c>
      <c r="M21" s="264">
        <f t="shared" si="7"/>
        <v>7.855458182521671</v>
      </c>
      <c r="N21" s="259">
        <f t="shared" si="17"/>
        <v>25.518510864</v>
      </c>
      <c r="O21" s="264">
        <f t="shared" si="18"/>
        <v>40.56642771077575</v>
      </c>
      <c r="P21" s="259">
        <f t="shared" si="8"/>
        <v>101.26134480595151</v>
      </c>
      <c r="Q21" s="265">
        <f t="shared" si="19"/>
        <v>49.27446121401273</v>
      </c>
      <c r="R21" s="261">
        <f t="shared" si="20"/>
        <v>61.38694929480656</v>
      </c>
      <c r="S21" s="266">
        <f t="shared" si="25"/>
        <v>84.96463570215441</v>
      </c>
      <c r="T21" s="20"/>
      <c r="U21" s="267">
        <f t="shared" si="15"/>
        <v>9</v>
      </c>
      <c r="V21" s="257">
        <v>1</v>
      </c>
      <c r="W21" s="268">
        <f t="shared" si="9"/>
        <v>0.49096613640760445</v>
      </c>
      <c r="X21" s="259">
        <f t="shared" si="21"/>
        <v>1.594906929</v>
      </c>
      <c r="Y21" s="268">
        <f t="shared" si="10"/>
        <v>2.5354017319234843</v>
      </c>
      <c r="Z21" s="259">
        <f t="shared" si="22"/>
        <v>6.328834050371969</v>
      </c>
      <c r="AA21" s="269">
        <f t="shared" si="23"/>
        <v>3.0796538258757957</v>
      </c>
      <c r="AB21" s="261">
        <f t="shared" si="24"/>
        <v>3.83668433092541</v>
      </c>
      <c r="AC21" s="270">
        <f t="shared" si="26"/>
        <v>5.310289731384651</v>
      </c>
    </row>
    <row r="22" spans="1:29" ht="12.75">
      <c r="A22" s="256">
        <f t="shared" si="11"/>
        <v>9.5</v>
      </c>
      <c r="B22" s="257">
        <v>13</v>
      </c>
      <c r="C22" s="258">
        <f t="shared" si="0"/>
        <v>7.506511914447336</v>
      </c>
      <c r="D22" s="259">
        <f t="shared" si="1"/>
        <v>24.384956470874997</v>
      </c>
      <c r="E22" s="258">
        <f t="shared" si="2"/>
        <v>38.76443179533973</v>
      </c>
      <c r="F22" s="259">
        <f t="shared" si="3"/>
        <v>96.76322801260585</v>
      </c>
      <c r="G22" s="260">
        <f t="shared" si="4"/>
        <v>47.08564689503894</v>
      </c>
      <c r="H22" s="261">
        <f t="shared" si="5"/>
        <v>58.66008774616359</v>
      </c>
      <c r="I22" s="262">
        <f t="shared" si="6"/>
        <v>81.1904328666624</v>
      </c>
      <c r="J22" s="20"/>
      <c r="K22" s="263">
        <f t="shared" si="13"/>
        <v>9.5</v>
      </c>
      <c r="L22" s="257">
        <v>0</v>
      </c>
      <c r="M22" s="264">
        <f t="shared" si="7"/>
        <v>0</v>
      </c>
      <c r="N22" s="259">
        <f t="shared" si="17"/>
        <v>0</v>
      </c>
      <c r="O22" s="264">
        <f t="shared" si="18"/>
        <v>0</v>
      </c>
      <c r="P22" s="259">
        <f t="shared" si="8"/>
        <v>0</v>
      </c>
      <c r="Q22" s="265">
        <f t="shared" si="19"/>
        <v>0</v>
      </c>
      <c r="R22" s="261">
        <f t="shared" si="20"/>
        <v>0</v>
      </c>
      <c r="S22" s="266">
        <f t="shared" si="25"/>
        <v>0</v>
      </c>
      <c r="T22" s="20"/>
      <c r="U22" s="267">
        <f t="shared" si="15"/>
        <v>9.5</v>
      </c>
      <c r="V22" s="257">
        <v>15</v>
      </c>
      <c r="W22" s="268">
        <f t="shared" si="9"/>
        <v>8.661359901285387</v>
      </c>
      <c r="X22" s="259">
        <f t="shared" si="21"/>
        <v>28.136488235625</v>
      </c>
      <c r="Y22" s="268">
        <f t="shared" si="10"/>
        <v>44.72819053308431</v>
      </c>
      <c r="Z22" s="259">
        <f t="shared" si="22"/>
        <v>111.64987847608367</v>
      </c>
      <c r="AA22" s="269">
        <f t="shared" si="23"/>
        <v>54.32959257119878</v>
      </c>
      <c r="AB22" s="261">
        <f t="shared" si="24"/>
        <v>67.68471663018876</v>
      </c>
      <c r="AC22" s="270">
        <f t="shared" si="26"/>
        <v>93.68126869230278</v>
      </c>
    </row>
    <row r="23" spans="1:29" ht="12.75">
      <c r="A23" s="256">
        <f t="shared" si="11"/>
        <v>10</v>
      </c>
      <c r="B23" s="257">
        <v>8</v>
      </c>
      <c r="C23" s="258">
        <f t="shared" si="0"/>
        <v>5.387831400906495</v>
      </c>
      <c r="D23" s="259">
        <f t="shared" si="1"/>
        <v>17.502408</v>
      </c>
      <c r="E23" s="258">
        <f t="shared" si="2"/>
        <v>27.82333862193124</v>
      </c>
      <c r="F23" s="259">
        <f t="shared" si="3"/>
        <v>69.45222551848525</v>
      </c>
      <c r="G23" s="260">
        <f t="shared" si="4"/>
        <v>33.79592675858212</v>
      </c>
      <c r="H23" s="261">
        <f t="shared" si="5"/>
        <v>42.10353175226787</v>
      </c>
      <c r="I23" s="262">
        <f t="shared" si="6"/>
        <v>58.274784432204676</v>
      </c>
      <c r="J23" s="20"/>
      <c r="K23" s="263">
        <f t="shared" si="13"/>
        <v>10</v>
      </c>
      <c r="L23" s="257">
        <v>16</v>
      </c>
      <c r="M23" s="264">
        <f t="shared" si="7"/>
        <v>10.77566280181299</v>
      </c>
      <c r="N23" s="259">
        <f t="shared" si="17"/>
        <v>35.004816</v>
      </c>
      <c r="O23" s="264">
        <f t="shared" si="18"/>
        <v>55.64667724386248</v>
      </c>
      <c r="P23" s="259">
        <f t="shared" si="8"/>
        <v>138.9044510369705</v>
      </c>
      <c r="Q23" s="265">
        <f t="shared" si="19"/>
        <v>67.59185351716424</v>
      </c>
      <c r="R23" s="261">
        <f t="shared" si="20"/>
        <v>84.20706350453574</v>
      </c>
      <c r="S23" s="266">
        <f t="shared" si="25"/>
        <v>116.54956886440935</v>
      </c>
      <c r="T23" s="20"/>
      <c r="U23" s="267">
        <f t="shared" si="15"/>
        <v>10</v>
      </c>
      <c r="V23" s="257">
        <v>0</v>
      </c>
      <c r="W23" s="268">
        <f t="shared" si="9"/>
        <v>0</v>
      </c>
      <c r="X23" s="259">
        <f t="shared" si="21"/>
        <v>0</v>
      </c>
      <c r="Y23" s="268">
        <f t="shared" si="10"/>
        <v>0</v>
      </c>
      <c r="Z23" s="259">
        <f t="shared" si="22"/>
        <v>0</v>
      </c>
      <c r="AA23" s="269">
        <f t="shared" si="23"/>
        <v>0</v>
      </c>
      <c r="AB23" s="261">
        <f t="shared" si="24"/>
        <v>0</v>
      </c>
      <c r="AC23" s="270">
        <f t="shared" si="26"/>
        <v>0</v>
      </c>
    </row>
    <row r="24" spans="1:29" ht="12.75">
      <c r="A24" s="256">
        <f t="shared" si="11"/>
        <v>10.5</v>
      </c>
      <c r="B24" s="257">
        <v>0</v>
      </c>
      <c r="C24" s="258">
        <f t="shared" si="0"/>
        <v>0</v>
      </c>
      <c r="D24" s="259">
        <f t="shared" si="1"/>
        <v>0</v>
      </c>
      <c r="E24" s="258">
        <f t="shared" si="2"/>
        <v>0</v>
      </c>
      <c r="F24" s="259">
        <f t="shared" si="3"/>
        <v>0</v>
      </c>
      <c r="G24" s="260">
        <f t="shared" si="4"/>
        <v>0</v>
      </c>
      <c r="H24" s="261">
        <f t="shared" si="5"/>
        <v>0</v>
      </c>
      <c r="I24" s="262">
        <f t="shared" si="6"/>
        <v>0</v>
      </c>
      <c r="J24" s="20"/>
      <c r="K24" s="263">
        <f t="shared" si="13"/>
        <v>10.5</v>
      </c>
      <c r="L24" s="257">
        <v>0</v>
      </c>
      <c r="M24" s="264">
        <f t="shared" si="7"/>
        <v>0</v>
      </c>
      <c r="N24" s="259">
        <f t="shared" si="17"/>
        <v>0</v>
      </c>
      <c r="O24" s="264">
        <f t="shared" si="18"/>
        <v>0</v>
      </c>
      <c r="P24" s="259">
        <f t="shared" si="8"/>
        <v>0</v>
      </c>
      <c r="Q24" s="265">
        <f t="shared" si="19"/>
        <v>0</v>
      </c>
      <c r="R24" s="261">
        <f t="shared" si="20"/>
        <v>0</v>
      </c>
      <c r="S24" s="266">
        <f t="shared" si="25"/>
        <v>0</v>
      </c>
      <c r="T24" s="20"/>
      <c r="U24" s="267">
        <f t="shared" si="15"/>
        <v>10.5</v>
      </c>
      <c r="V24" s="257">
        <v>0</v>
      </c>
      <c r="W24" s="268">
        <f t="shared" si="9"/>
        <v>0</v>
      </c>
      <c r="X24" s="259">
        <f t="shared" si="21"/>
        <v>0</v>
      </c>
      <c r="Y24" s="268">
        <f t="shared" si="10"/>
        <v>0</v>
      </c>
      <c r="Z24" s="259">
        <f t="shared" si="22"/>
        <v>0</v>
      </c>
      <c r="AA24" s="269">
        <f t="shared" si="23"/>
        <v>0</v>
      </c>
      <c r="AB24" s="261">
        <f t="shared" si="24"/>
        <v>0</v>
      </c>
      <c r="AC24" s="270">
        <f t="shared" si="26"/>
        <v>0</v>
      </c>
    </row>
    <row r="25" spans="1:29" ht="12.75">
      <c r="A25" s="256">
        <f t="shared" si="11"/>
        <v>11</v>
      </c>
      <c r="B25" s="257">
        <v>2</v>
      </c>
      <c r="C25" s="258">
        <f t="shared" si="0"/>
        <v>1.7928008986516364</v>
      </c>
      <c r="D25" s="259">
        <f t="shared" si="1"/>
        <v>5.823926262</v>
      </c>
      <c r="E25" s="258">
        <f t="shared" si="2"/>
        <v>9.25821592644762</v>
      </c>
      <c r="F25" s="259">
        <f t="shared" si="3"/>
        <v>23.110228041275967</v>
      </c>
      <c r="G25" s="260">
        <f t="shared" si="4"/>
        <v>11.245594628918202</v>
      </c>
      <c r="H25" s="261">
        <f t="shared" si="5"/>
        <v>14.009950190567135</v>
      </c>
      <c r="I25" s="262">
        <f t="shared" si="6"/>
        <v>19.390934519816103</v>
      </c>
      <c r="J25" s="20"/>
      <c r="K25" s="263">
        <f t="shared" si="13"/>
        <v>11</v>
      </c>
      <c r="L25" s="257">
        <v>16</v>
      </c>
      <c r="M25" s="264">
        <f t="shared" si="7"/>
        <v>14.342407189213091</v>
      </c>
      <c r="N25" s="259">
        <f t="shared" si="17"/>
        <v>46.591410096</v>
      </c>
      <c r="O25" s="264">
        <f t="shared" si="18"/>
        <v>74.06572741158097</v>
      </c>
      <c r="P25" s="259">
        <f t="shared" si="8"/>
        <v>184.88182433020773</v>
      </c>
      <c r="Q25" s="265">
        <f t="shared" si="19"/>
        <v>89.96475703134561</v>
      </c>
      <c r="R25" s="261">
        <f t="shared" si="20"/>
        <v>112.07960152453708</v>
      </c>
      <c r="S25" s="266">
        <f t="shared" si="25"/>
        <v>155.12747615852882</v>
      </c>
      <c r="T25" s="20"/>
      <c r="U25" s="267">
        <f t="shared" si="15"/>
        <v>11</v>
      </c>
      <c r="V25" s="257">
        <v>11</v>
      </c>
      <c r="W25" s="268">
        <f t="shared" si="9"/>
        <v>9.860404942584001</v>
      </c>
      <c r="X25" s="259">
        <f t="shared" si="21"/>
        <v>32.031594440999996</v>
      </c>
      <c r="Y25" s="268">
        <f t="shared" si="10"/>
        <v>50.92018759546191</v>
      </c>
      <c r="Z25" s="259">
        <f t="shared" si="22"/>
        <v>127.10625422701781</v>
      </c>
      <c r="AA25" s="269">
        <f t="shared" si="23"/>
        <v>61.85077045905011</v>
      </c>
      <c r="AB25" s="261">
        <f t="shared" si="24"/>
        <v>77.05472604811925</v>
      </c>
      <c r="AC25" s="270">
        <f t="shared" si="26"/>
        <v>106.65013985898857</v>
      </c>
    </row>
    <row r="26" spans="1:29" ht="12.75">
      <c r="A26" s="256">
        <f t="shared" si="11"/>
        <v>11.5</v>
      </c>
      <c r="B26" s="257">
        <v>3</v>
      </c>
      <c r="C26" s="258">
        <f t="shared" si="0"/>
        <v>3.0728317806951244</v>
      </c>
      <c r="D26" s="259">
        <f t="shared" si="1"/>
        <v>9.982115537624999</v>
      </c>
      <c r="E26" s="258">
        <f t="shared" si="2"/>
        <v>15.868432547486128</v>
      </c>
      <c r="F26" s="259">
        <f t="shared" si="3"/>
        <v>39.610557557034845</v>
      </c>
      <c r="G26" s="260">
        <f t="shared" si="4"/>
        <v>19.274767540859468</v>
      </c>
      <c r="H26" s="261">
        <f t="shared" si="5"/>
        <v>24.012828320148902</v>
      </c>
      <c r="I26" s="262">
        <f t="shared" si="6"/>
        <v>33.23574853999848</v>
      </c>
      <c r="J26" s="243"/>
      <c r="K26" s="263">
        <f t="shared" si="13"/>
        <v>11.5</v>
      </c>
      <c r="L26" s="257">
        <v>0</v>
      </c>
      <c r="M26" s="264">
        <f t="shared" si="7"/>
        <v>0</v>
      </c>
      <c r="N26" s="259">
        <f t="shared" si="17"/>
        <v>0</v>
      </c>
      <c r="O26" s="264">
        <f t="shared" si="18"/>
        <v>0</v>
      </c>
      <c r="P26" s="259">
        <f t="shared" si="8"/>
        <v>0</v>
      </c>
      <c r="Q26" s="265">
        <f t="shared" si="19"/>
        <v>0</v>
      </c>
      <c r="R26" s="261">
        <f t="shared" si="20"/>
        <v>0</v>
      </c>
      <c r="S26" s="266">
        <f t="shared" si="25"/>
        <v>0</v>
      </c>
      <c r="T26" s="243"/>
      <c r="U26" s="267">
        <f t="shared" si="15"/>
        <v>11.5</v>
      </c>
      <c r="V26" s="257">
        <v>0</v>
      </c>
      <c r="W26" s="268">
        <f t="shared" si="9"/>
        <v>0</v>
      </c>
      <c r="X26" s="259">
        <f t="shared" si="21"/>
        <v>0</v>
      </c>
      <c r="Y26" s="268">
        <f t="shared" si="10"/>
        <v>0</v>
      </c>
      <c r="Z26" s="259">
        <f t="shared" si="22"/>
        <v>0</v>
      </c>
      <c r="AA26" s="269">
        <f t="shared" si="23"/>
        <v>0</v>
      </c>
      <c r="AB26" s="261">
        <f t="shared" si="24"/>
        <v>0</v>
      </c>
      <c r="AC26" s="270">
        <f t="shared" si="26"/>
        <v>0</v>
      </c>
    </row>
    <row r="27" spans="1:29" ht="12.75">
      <c r="A27" s="256">
        <f t="shared" si="11"/>
        <v>12</v>
      </c>
      <c r="B27" s="257">
        <v>5</v>
      </c>
      <c r="C27" s="258">
        <f t="shared" si="0"/>
        <v>5.8188579129790154</v>
      </c>
      <c r="D27" s="259">
        <f t="shared" si="1"/>
        <v>18.90260064</v>
      </c>
      <c r="E27" s="258">
        <f t="shared" si="2"/>
        <v>30.04920571168574</v>
      </c>
      <c r="F27" s="259">
        <f t="shared" si="3"/>
        <v>75.00840355996408</v>
      </c>
      <c r="G27" s="260">
        <f t="shared" si="4"/>
        <v>36.4996008992687</v>
      </c>
      <c r="H27" s="261">
        <f t="shared" si="5"/>
        <v>45.471814292449295</v>
      </c>
      <c r="I27" s="262">
        <f t="shared" si="6"/>
        <v>62.93676718678104</v>
      </c>
      <c r="J27" s="271"/>
      <c r="K27" s="263">
        <f t="shared" si="13"/>
        <v>12</v>
      </c>
      <c r="L27" s="257">
        <v>13</v>
      </c>
      <c r="M27" s="264">
        <f t="shared" si="7"/>
        <v>15.129030573745439</v>
      </c>
      <c r="N27" s="259">
        <f t="shared" si="17"/>
        <v>49.146761663999996</v>
      </c>
      <c r="O27" s="264">
        <f t="shared" si="18"/>
        <v>78.12793485038293</v>
      </c>
      <c r="P27" s="259">
        <f t="shared" si="8"/>
        <v>195.02184925590663</v>
      </c>
      <c r="Q27" s="265">
        <f t="shared" si="19"/>
        <v>94.89896233809861</v>
      </c>
      <c r="R27" s="261">
        <f t="shared" si="20"/>
        <v>118.22671716036817</v>
      </c>
      <c r="S27" s="266">
        <f t="shared" si="25"/>
        <v>163.6355946856307</v>
      </c>
      <c r="T27" s="271"/>
      <c r="U27" s="267">
        <f t="shared" si="15"/>
        <v>12</v>
      </c>
      <c r="V27" s="257">
        <v>5</v>
      </c>
      <c r="W27" s="268">
        <f t="shared" si="9"/>
        <v>5.8188579129790154</v>
      </c>
      <c r="X27" s="259">
        <f t="shared" si="21"/>
        <v>18.90260064</v>
      </c>
      <c r="Y27" s="268">
        <f t="shared" si="10"/>
        <v>30.04920571168574</v>
      </c>
      <c r="Z27" s="259">
        <f t="shared" si="22"/>
        <v>75.00840355996408</v>
      </c>
      <c r="AA27" s="269">
        <f t="shared" si="23"/>
        <v>36.4996008992687</v>
      </c>
      <c r="AB27" s="261">
        <f t="shared" si="24"/>
        <v>45.471814292449295</v>
      </c>
      <c r="AC27" s="270">
        <f t="shared" si="26"/>
        <v>62.93676718678104</v>
      </c>
    </row>
    <row r="28" spans="1:29" ht="12.75">
      <c r="A28" s="256">
        <f t="shared" si="11"/>
        <v>12.5</v>
      </c>
      <c r="B28" s="257">
        <v>0</v>
      </c>
      <c r="C28" s="258">
        <f t="shared" si="0"/>
        <v>0</v>
      </c>
      <c r="D28" s="259">
        <f t="shared" si="1"/>
        <v>0</v>
      </c>
      <c r="E28" s="258">
        <f>(0.239*(0.5*1.225*PI()*(5.5^2)/4*A27^3)/1000)*B28</f>
        <v>0</v>
      </c>
      <c r="F28" s="259">
        <f>(0.2228*(0.5*1.225*PI()*(9^2)/4*A27^3)/1000)*B28</f>
        <v>0</v>
      </c>
      <c r="G28" s="260">
        <f t="shared" si="4"/>
        <v>0</v>
      </c>
      <c r="H28" s="261">
        <f t="shared" si="5"/>
        <v>0</v>
      </c>
      <c r="I28" s="262">
        <f t="shared" si="6"/>
        <v>0</v>
      </c>
      <c r="J28" s="243"/>
      <c r="K28" s="263">
        <f t="shared" si="13"/>
        <v>12.5</v>
      </c>
      <c r="L28" s="257">
        <v>0</v>
      </c>
      <c r="M28" s="264">
        <f t="shared" si="7"/>
        <v>0</v>
      </c>
      <c r="N28" s="259">
        <f t="shared" si="17"/>
        <v>0</v>
      </c>
      <c r="O28" s="264">
        <f>(0.239*(0.5*1.225*PI()*(5.5^2)/4*K27^3)/1000)*L28</f>
        <v>0</v>
      </c>
      <c r="P28" s="259">
        <f>(0.2228*(0.5*1.225*PI()*(9^2)/4*K27^3)/1000)*L28</f>
        <v>0</v>
      </c>
      <c r="Q28" s="265">
        <f t="shared" si="19"/>
        <v>0</v>
      </c>
      <c r="R28" s="261">
        <f t="shared" si="20"/>
        <v>0</v>
      </c>
      <c r="S28" s="266">
        <f t="shared" si="25"/>
        <v>0</v>
      </c>
      <c r="T28" s="243"/>
      <c r="U28" s="267">
        <f t="shared" si="15"/>
        <v>12.5</v>
      </c>
      <c r="V28" s="257">
        <v>0</v>
      </c>
      <c r="W28" s="268">
        <f t="shared" si="9"/>
        <v>0</v>
      </c>
      <c r="X28" s="259">
        <f t="shared" si="21"/>
        <v>0</v>
      </c>
      <c r="Y28" s="268">
        <f>(0.239*(0.5*1.225*PI()*(5.5^2)/4*U27^3)/1000)*V28</f>
        <v>0</v>
      </c>
      <c r="Z28" s="259">
        <f>(0.2228*(0.5*1.225*PI()*(9^2)/4*U27^3)/1000)*V28</f>
        <v>0</v>
      </c>
      <c r="AA28" s="269">
        <f t="shared" si="23"/>
        <v>0</v>
      </c>
      <c r="AB28" s="261">
        <f t="shared" si="24"/>
        <v>0</v>
      </c>
      <c r="AC28" s="270">
        <f t="shared" si="26"/>
        <v>0</v>
      </c>
    </row>
    <row r="29" spans="1:29" ht="12.75">
      <c r="A29" s="256">
        <f t="shared" si="11"/>
        <v>13</v>
      </c>
      <c r="B29" s="257">
        <v>1</v>
      </c>
      <c r="C29" s="258">
        <f t="shared" si="0"/>
        <v>1.4796331984739464</v>
      </c>
      <c r="D29" s="259">
        <f t="shared" si="1"/>
        <v>4.8065987969999995</v>
      </c>
      <c r="E29" s="258">
        <f>(0.239*(0.5*1.225*PI()*(5.5^2)/4*A27^3)/1000)*B29</f>
        <v>6.009841142337148</v>
      </c>
      <c r="F29" s="259">
        <f>(0.2228*(0.5*1.225*PI()*(9^2)/4*A27^3)/1000)*B29</f>
        <v>15.001680711992817</v>
      </c>
      <c r="G29" s="260">
        <f t="shared" si="4"/>
        <v>9.281206386075615</v>
      </c>
      <c r="H29" s="261">
        <f t="shared" si="5"/>
        <v>11.562682407466564</v>
      </c>
      <c r="I29" s="262">
        <f t="shared" si="6"/>
        <v>16.00371267469421</v>
      </c>
      <c r="J29" s="20"/>
      <c r="K29" s="263">
        <f t="shared" si="13"/>
        <v>13</v>
      </c>
      <c r="L29" s="257">
        <v>8</v>
      </c>
      <c r="M29" s="264">
        <f t="shared" si="7"/>
        <v>11.837065587791571</v>
      </c>
      <c r="N29" s="259">
        <f t="shared" si="17"/>
        <v>38.452790375999996</v>
      </c>
      <c r="O29" s="264">
        <f>(0.239*(0.5*1.225*PI()*(5.5^2)/4*K27^3)/1000)*L29</f>
        <v>48.078729138697184</v>
      </c>
      <c r="P29" s="259">
        <f>(0.2228*(0.5*1.225*PI()*(9^2)/4*K27^3)/1000)*L29</f>
        <v>120.01344569594254</v>
      </c>
      <c r="Q29" s="265">
        <f t="shared" si="19"/>
        <v>74.24965108860492</v>
      </c>
      <c r="R29" s="261">
        <f t="shared" si="20"/>
        <v>92.50145925973251</v>
      </c>
      <c r="S29" s="266">
        <f t="shared" si="25"/>
        <v>128.02970139755368</v>
      </c>
      <c r="T29" s="20"/>
      <c r="U29" s="267">
        <f t="shared" si="15"/>
        <v>13</v>
      </c>
      <c r="V29" s="257">
        <v>16</v>
      </c>
      <c r="W29" s="268">
        <f t="shared" si="9"/>
        <v>23.674131175583142</v>
      </c>
      <c r="X29" s="259">
        <f t="shared" si="21"/>
        <v>76.90558075199999</v>
      </c>
      <c r="Y29" s="268">
        <f>(0.239*(0.5*1.225*PI()*(5.5^2)/4*U27^3)/1000)*V29</f>
        <v>96.15745827739437</v>
      </c>
      <c r="Z29" s="259">
        <f>(0.2228*(0.5*1.225*PI()*(9^2)/4*U27^3)/1000)*V29</f>
        <v>240.02689139188507</v>
      </c>
      <c r="AA29" s="269">
        <f t="shared" si="23"/>
        <v>148.49930217720984</v>
      </c>
      <c r="AB29" s="261">
        <f t="shared" si="24"/>
        <v>185.00291851946503</v>
      </c>
      <c r="AC29" s="270">
        <f t="shared" si="26"/>
        <v>256.05940279510736</v>
      </c>
    </row>
    <row r="30" spans="1:29" ht="12.75">
      <c r="A30" s="256">
        <f t="shared" si="11"/>
        <v>13.5</v>
      </c>
      <c r="B30" s="257">
        <v>0</v>
      </c>
      <c r="C30" s="258">
        <f>(0.35*(0.5*1.225*PI()*(2^2)/4*A29^3)/1000)*B30</f>
        <v>0</v>
      </c>
      <c r="D30" s="259">
        <f t="shared" si="1"/>
        <v>0</v>
      </c>
      <c r="E30" s="258">
        <f>(0.239*(0.5*1.225*PI()*(5.5^2)/4*A27^3)/1000)*B30</f>
        <v>0</v>
      </c>
      <c r="F30" s="259">
        <f>(0.2228*(0.5*1.225*PI()*(9^2)/4*A27^3)/1000)*B30</f>
        <v>0</v>
      </c>
      <c r="G30" s="260">
        <f t="shared" si="4"/>
        <v>0</v>
      </c>
      <c r="H30" s="261">
        <f t="shared" si="5"/>
        <v>0</v>
      </c>
      <c r="I30" s="262">
        <f t="shared" si="6"/>
        <v>0</v>
      </c>
      <c r="J30" s="20"/>
      <c r="K30" s="263">
        <f t="shared" si="13"/>
        <v>13.5</v>
      </c>
      <c r="L30" s="257">
        <v>0</v>
      </c>
      <c r="M30" s="264">
        <f>(0.35*(0.5*1.225*PI()*(2^2)/4*K29^3)/1000)*L30</f>
        <v>0</v>
      </c>
      <c r="N30" s="259">
        <f t="shared" si="17"/>
        <v>0</v>
      </c>
      <c r="O30" s="264">
        <f>(0.239*(0.5*1.225*PI()*(5.5^2)/4*K27^3)/1000)*L30</f>
        <v>0</v>
      </c>
      <c r="P30" s="259">
        <f>(0.2228*(0.5*1.225*PI()*(9^2)/4*K27^3)/1000)*L30</f>
        <v>0</v>
      </c>
      <c r="Q30" s="265">
        <f t="shared" si="19"/>
        <v>0</v>
      </c>
      <c r="R30" s="261">
        <f t="shared" si="20"/>
        <v>0</v>
      </c>
      <c r="S30" s="266">
        <f t="shared" si="25"/>
        <v>0</v>
      </c>
      <c r="T30" s="20"/>
      <c r="U30" s="267">
        <f t="shared" si="15"/>
        <v>13.5</v>
      </c>
      <c r="V30" s="257">
        <v>0</v>
      </c>
      <c r="W30" s="268">
        <f>(0.35*(0.5*1.225*PI()*(2^2)/4*U29^3)/1000)*V30</f>
        <v>0</v>
      </c>
      <c r="X30" s="259">
        <f t="shared" si="21"/>
        <v>0</v>
      </c>
      <c r="Y30" s="268">
        <f>(0.239*(0.5*1.225*PI()*(5.5^2)/4*U27^3)/1000)*V30</f>
        <v>0</v>
      </c>
      <c r="Z30" s="259">
        <f>(0.2228*(0.5*1.225*PI()*(9^2)/4*U27^3)/1000)*V30</f>
        <v>0</v>
      </c>
      <c r="AA30" s="269">
        <f t="shared" si="23"/>
        <v>0</v>
      </c>
      <c r="AB30" s="261">
        <f t="shared" si="24"/>
        <v>0</v>
      </c>
      <c r="AC30" s="270">
        <f t="shared" si="26"/>
        <v>0</v>
      </c>
    </row>
    <row r="31" spans="1:29" ht="12.75">
      <c r="A31" s="256">
        <f t="shared" si="11"/>
        <v>14</v>
      </c>
      <c r="B31" s="257">
        <v>2</v>
      </c>
      <c r="C31" s="258">
        <f>(0.35*(0.5*1.225*PI()*(2^2)/4*A29^3)/1000)*B31</f>
        <v>2.9592663969478927</v>
      </c>
      <c r="D31" s="259">
        <f t="shared" si="1"/>
        <v>12.006651888</v>
      </c>
      <c r="E31" s="258">
        <f>(0.239*(0.5*1.225*PI()*(5.5^2)/4*A27^3)/1000)*B31</f>
        <v>12.019682284674296</v>
      </c>
      <c r="F31" s="259">
        <f>(0.2228*(0.5*1.225*PI()*(9^2)/4*A27^3)/1000)*B31</f>
        <v>30.003361423985634</v>
      </c>
      <c r="G31" s="260">
        <f t="shared" si="4"/>
        <v>23.184005756387336</v>
      </c>
      <c r="H31" s="261">
        <f t="shared" si="5"/>
        <v>28.88302278205576</v>
      </c>
      <c r="I31" s="262">
        <f t="shared" si="6"/>
        <v>39.976502120492405</v>
      </c>
      <c r="J31" s="20"/>
      <c r="K31" s="263">
        <f t="shared" si="13"/>
        <v>14</v>
      </c>
      <c r="L31" s="257">
        <v>2</v>
      </c>
      <c r="M31" s="264">
        <f>(0.35*(0.5*1.225*PI()*(2^2)/4*K29^3)/1000)*L31</f>
        <v>2.9592663969478927</v>
      </c>
      <c r="N31" s="259">
        <f t="shared" si="17"/>
        <v>12.006651888</v>
      </c>
      <c r="O31" s="264">
        <f>(0.239*(0.5*1.225*PI()*(5.5^2)/4*K27^3)/1000)*L31</f>
        <v>12.019682284674296</v>
      </c>
      <c r="P31" s="259">
        <f>(0.2228*(0.5*1.225*PI()*(9^2)/4*K27^3)/1000)*L31</f>
        <v>30.003361423985634</v>
      </c>
      <c r="Q31" s="265">
        <f t="shared" si="19"/>
        <v>23.184005756387336</v>
      </c>
      <c r="R31" s="261">
        <f t="shared" si="20"/>
        <v>28.88302278205576</v>
      </c>
      <c r="S31" s="266">
        <f t="shared" si="25"/>
        <v>39.976502120492405</v>
      </c>
      <c r="T31" s="20"/>
      <c r="U31" s="267">
        <f t="shared" si="15"/>
        <v>14</v>
      </c>
      <c r="V31" s="257">
        <v>16</v>
      </c>
      <c r="W31" s="268">
        <f>(0.35*(0.5*1.225*PI()*(2^2)/4*U29^3)/1000)*V31</f>
        <v>23.674131175583142</v>
      </c>
      <c r="X31" s="259">
        <f t="shared" si="21"/>
        <v>96.053215104</v>
      </c>
      <c r="Y31" s="268">
        <f>(0.239*(0.5*1.225*PI()*(5.5^2)/4*U27^3)/1000)*V31</f>
        <v>96.15745827739437</v>
      </c>
      <c r="Z31" s="259">
        <f>(0.2228*(0.5*1.225*PI()*(9^2)/4*U27^3)/1000)*V31</f>
        <v>240.02689139188507</v>
      </c>
      <c r="AA31" s="269">
        <f t="shared" si="23"/>
        <v>185.4720460510987</v>
      </c>
      <c r="AB31" s="261">
        <f t="shared" si="24"/>
        <v>231.0641822564461</v>
      </c>
      <c r="AC31" s="270">
        <f t="shared" si="26"/>
        <v>319.81201696393924</v>
      </c>
    </row>
    <row r="32" spans="1:29" ht="12.75">
      <c r="A32" s="256">
        <f t="shared" si="11"/>
        <v>14.5</v>
      </c>
      <c r="B32" s="257">
        <v>0</v>
      </c>
      <c r="C32" s="258">
        <f>(0.35*(0.5*1.225*PI()*(2^2)/4*A29^3)/1000)*B32</f>
        <v>0</v>
      </c>
      <c r="D32" s="259">
        <f>(0.246*(0.5*1.225*(14.52)*A31^3)/1000)*B32</f>
        <v>0</v>
      </c>
      <c r="E32" s="258">
        <f>(0.239*(0.5*1.225*PI()*(5.5^2)/4*A27^3)/1000)*B32</f>
        <v>0</v>
      </c>
      <c r="F32" s="259">
        <f>(0.2228*(0.5*1.225*PI()*(9^2)/4*A27^3)/1000)*B32</f>
        <v>0</v>
      </c>
      <c r="G32" s="260">
        <f t="shared" si="4"/>
        <v>0</v>
      </c>
      <c r="H32" s="261">
        <f t="shared" si="5"/>
        <v>0</v>
      </c>
      <c r="I32" s="262">
        <f>(0.14*(0.5*1.225*PI()*(10.4^2)/4*A31^3)/1000)*B32</f>
        <v>0</v>
      </c>
      <c r="J32" s="20"/>
      <c r="K32" s="263">
        <f t="shared" si="13"/>
        <v>14.5</v>
      </c>
      <c r="L32" s="257">
        <v>3</v>
      </c>
      <c r="M32" s="264">
        <f>(0.35*(0.5*1.225*PI()*(2^2)/4*K29^3)/1000)*L32</f>
        <v>4.438899595421839</v>
      </c>
      <c r="N32" s="259">
        <f>(0.246*(0.5*1.225*(14.52)*K31^3)/1000)*L32</f>
        <v>18.009977832</v>
      </c>
      <c r="O32" s="264">
        <f>(0.239*(0.5*1.225*PI()*(5.5^2)/4*K27^3)/1000)*L32</f>
        <v>18.029523427011444</v>
      </c>
      <c r="P32" s="259">
        <f>(0.2228*(0.5*1.225*PI()*(9^2)/4*K27^3)/1000)*L32</f>
        <v>45.00504213597845</v>
      </c>
      <c r="Q32" s="265">
        <f t="shared" si="19"/>
        <v>38.636665205393406</v>
      </c>
      <c r="R32" s="261">
        <f t="shared" si="20"/>
        <v>48.13420480809661</v>
      </c>
      <c r="S32" s="266">
        <f>(0.14*(0.5*1.225*PI()*(10.4^2)/4*K31^3)/1000)*L32</f>
        <v>59.96475318073861</v>
      </c>
      <c r="T32" s="20"/>
      <c r="U32" s="267">
        <f t="shared" si="15"/>
        <v>14.5</v>
      </c>
      <c r="V32" s="257">
        <v>0</v>
      </c>
      <c r="W32" s="268">
        <f>(0.35*(0.5*1.225*PI()*(2^2)/4*U29^3)/1000)*V32</f>
        <v>0</v>
      </c>
      <c r="X32" s="259">
        <f>(0.246*(0.5*1.225*(14.52)*U31^3)/1000)*V32</f>
        <v>0</v>
      </c>
      <c r="Y32" s="268">
        <f>(0.239*(0.5*1.225*PI()*(5.5^2)/4*U27^3)/1000)*V32</f>
        <v>0</v>
      </c>
      <c r="Z32" s="259">
        <f>(0.2228*(0.5*1.225*PI()*(9^2)/4*U27^3)/1000)*V32</f>
        <v>0</v>
      </c>
      <c r="AA32" s="269">
        <f t="shared" si="23"/>
        <v>0</v>
      </c>
      <c r="AB32" s="261">
        <f t="shared" si="24"/>
        <v>0</v>
      </c>
      <c r="AC32" s="270">
        <f>(0.14*(0.5*1.225*PI()*(10.4^2)/4*U31^3)/1000)*V32</f>
        <v>0</v>
      </c>
    </row>
    <row r="33" spans="1:29" ht="12.75">
      <c r="A33" s="256">
        <f t="shared" si="11"/>
        <v>15</v>
      </c>
      <c r="B33" s="257">
        <v>1</v>
      </c>
      <c r="C33" s="258">
        <f>(0.35*(0.5*1.225*PI()*(2^2)/4*A29^3)/1000)*B33</f>
        <v>1.4796331984739464</v>
      </c>
      <c r="D33" s="259">
        <f>(0.246*(0.5*1.225*(14.52)*A31^3)/1000)*B33</f>
        <v>6.003325944</v>
      </c>
      <c r="E33" s="258">
        <f>(0.239*(0.5*1.225*PI()*(5.5^2)/4*A27^3)/1000)*B33</f>
        <v>6.009841142337148</v>
      </c>
      <c r="F33" s="259">
        <f>(0.2228*(0.5*1.225*PI()*(9^2)/4*A27^3)/1000)*B33</f>
        <v>15.001680711992817</v>
      </c>
      <c r="G33" s="260">
        <f t="shared" si="4"/>
        <v>14.257656601276834</v>
      </c>
      <c r="H33" s="261">
        <f t="shared" si="5"/>
        <v>17.762427457988007</v>
      </c>
      <c r="I33" s="262">
        <f>(0.14*(0.5*1.225*PI()*(10.4^2)/4*A31^3)/1000)*B33</f>
        <v>19.988251060246203</v>
      </c>
      <c r="J33" s="20"/>
      <c r="K33" s="263">
        <f t="shared" si="13"/>
        <v>15</v>
      </c>
      <c r="L33" s="257">
        <v>5</v>
      </c>
      <c r="M33" s="264">
        <f>(0.35*(0.5*1.225*PI()*(2^2)/4*K29^3)/1000)*L33</f>
        <v>7.398165992369732</v>
      </c>
      <c r="N33" s="259">
        <f>(0.246*(0.5*1.225*(14.52)*K31^3)/1000)*L33</f>
        <v>30.01662972</v>
      </c>
      <c r="O33" s="264">
        <f>(0.239*(0.5*1.225*PI()*(5.5^2)/4*K27^3)/1000)*L33</f>
        <v>30.04920571168574</v>
      </c>
      <c r="P33" s="259">
        <f>(0.2228*(0.5*1.225*PI()*(9^2)/4*K27^3)/1000)*L33</f>
        <v>75.00840355996408</v>
      </c>
      <c r="Q33" s="265">
        <f t="shared" si="19"/>
        <v>71.28828300638416</v>
      </c>
      <c r="R33" s="261">
        <f t="shared" si="20"/>
        <v>88.81213728994004</v>
      </c>
      <c r="S33" s="266">
        <f>(0.14*(0.5*1.225*PI()*(10.4^2)/4*K31^3)/1000)*L33</f>
        <v>99.94125530123101</v>
      </c>
      <c r="T33" s="20"/>
      <c r="U33" s="267">
        <f t="shared" si="15"/>
        <v>15</v>
      </c>
      <c r="V33" s="257">
        <v>16</v>
      </c>
      <c r="W33" s="268">
        <f>(0.35*(0.5*1.225*PI()*(2^2)/4*U29^3)/1000)*V33</f>
        <v>23.674131175583142</v>
      </c>
      <c r="X33" s="259">
        <f>(0.246*(0.5*1.225*(14.52)*U31^3)/1000)*V33</f>
        <v>96.053215104</v>
      </c>
      <c r="Y33" s="268">
        <f>(0.239*(0.5*1.225*PI()*(5.5^2)/4*U27^3)/1000)*V33</f>
        <v>96.15745827739437</v>
      </c>
      <c r="Z33" s="259">
        <f>(0.2228*(0.5*1.225*PI()*(9^2)/4*U27^3)/1000)*V33</f>
        <v>240.02689139188507</v>
      </c>
      <c r="AA33" s="269">
        <f t="shared" si="23"/>
        <v>228.12250562042934</v>
      </c>
      <c r="AB33" s="261">
        <f t="shared" si="24"/>
        <v>284.1988393278081</v>
      </c>
      <c r="AC33" s="270">
        <f>(0.14*(0.5*1.225*PI()*(10.4^2)/4*U31^3)/1000)*V33</f>
        <v>319.81201696393924</v>
      </c>
    </row>
    <row r="34" spans="1:29" ht="12.75">
      <c r="A34" s="256"/>
      <c r="B34" s="257"/>
      <c r="C34" s="258"/>
      <c r="D34" s="259"/>
      <c r="E34" s="258"/>
      <c r="F34" s="259"/>
      <c r="G34" s="260"/>
      <c r="H34" s="261"/>
      <c r="I34" s="262"/>
      <c r="J34" s="20"/>
      <c r="K34" s="263">
        <f t="shared" si="13"/>
        <v>15.5</v>
      </c>
      <c r="L34" s="257">
        <v>0</v>
      </c>
      <c r="M34" s="264">
        <f>(0.35*(0.5*1.225*PI()*(2^2)/4*K29^3)/1000)*L34</f>
        <v>0</v>
      </c>
      <c r="N34" s="259">
        <f>(0.246*(0.5*1.225*(14.52)*K31^3)/1000)*L34</f>
        <v>0</v>
      </c>
      <c r="O34" s="264">
        <f>(0.255*(0.5*1.225*PI()*(7^2)/4*K27^3)/1000)*L34</f>
        <v>0</v>
      </c>
      <c r="P34" s="259">
        <f>(0.2228*(0.5*1.225*PI()*(9^2)/4*K27^3)/1000)*L34</f>
        <v>0</v>
      </c>
      <c r="Q34" s="265">
        <f t="shared" si="19"/>
        <v>0</v>
      </c>
      <c r="R34" s="261">
        <f t="shared" si="20"/>
        <v>0</v>
      </c>
      <c r="S34" s="266">
        <f>(0.14*(0.5*1.225*PI()*(10.4^2)/4*K31^3)/1000)*L34</f>
        <v>0</v>
      </c>
      <c r="T34" s="20"/>
      <c r="U34" s="267">
        <f t="shared" si="15"/>
        <v>15.5</v>
      </c>
      <c r="V34" s="257">
        <v>0</v>
      </c>
      <c r="W34" s="268">
        <f>(0.35*(0.5*1.225*PI()*(2^2)/4*U29^3)/1000)*V34</f>
        <v>0</v>
      </c>
      <c r="X34" s="259">
        <f>(0.246*(0.5*1.225*(14.52)*U31^3)/1000)*V34</f>
        <v>0</v>
      </c>
      <c r="Y34" s="268">
        <f>(0.255*(0.5*1.225*PI()*(7^2)/4*U27^3)/1000)*V34</f>
        <v>0</v>
      </c>
      <c r="Z34" s="259">
        <f>(0.2228*(0.5*1.225*PI()*(9^2)/4*U27^3)/1000)*V34</f>
        <v>0</v>
      </c>
      <c r="AA34" s="269">
        <f t="shared" si="23"/>
        <v>0</v>
      </c>
      <c r="AB34" s="261">
        <f t="shared" si="24"/>
        <v>0</v>
      </c>
      <c r="AC34" s="270">
        <f>(0.14*(0.5*1.225*PI()*(10.4^2)/4*U31^3)/1000)*V34</f>
        <v>0</v>
      </c>
    </row>
    <row r="35" spans="1:29" ht="12.75">
      <c r="A35" s="256"/>
      <c r="B35" s="257"/>
      <c r="C35" s="258"/>
      <c r="D35" s="259"/>
      <c r="E35" s="258"/>
      <c r="F35" s="259"/>
      <c r="G35" s="260"/>
      <c r="H35" s="261"/>
      <c r="I35" s="262"/>
      <c r="J35" s="20"/>
      <c r="K35" s="263">
        <f t="shared" si="13"/>
        <v>16</v>
      </c>
      <c r="L35" s="257">
        <v>1</v>
      </c>
      <c r="M35" s="264">
        <f>(0.35*(0.5*1.225*PI()*(2^2)/4*K29^3)/1000)*L35</f>
        <v>1.4796331984739464</v>
      </c>
      <c r="N35" s="259">
        <f>(0.246*(0.5*1.225*(14.52)*K31^3)/1000)*L35</f>
        <v>6.003325944</v>
      </c>
      <c r="O35" s="264">
        <f>(0.255*(0.5*1.225*PI()*(7^2)/4*K27^3)/1000)*L35</f>
        <v>10.386661374667542</v>
      </c>
      <c r="P35" s="259">
        <f>(0.2228*(0.5*1.225*PI()*(9^2)/4*K27^3)/1000)*L35</f>
        <v>15.001680711992817</v>
      </c>
      <c r="Q35" s="265">
        <f t="shared" si="19"/>
        <v>17.303514500394044</v>
      </c>
      <c r="R35" s="261">
        <f t="shared" si="20"/>
        <v>21.55700825716115</v>
      </c>
      <c r="S35" s="266">
        <f>(0.14*(0.5*1.225*PI()*(10.4^2)/4*K31^3)/1000)*L35</f>
        <v>19.988251060246203</v>
      </c>
      <c r="T35" s="20"/>
      <c r="U35" s="267">
        <f t="shared" si="15"/>
        <v>16</v>
      </c>
      <c r="V35" s="257">
        <v>0</v>
      </c>
      <c r="W35" s="268">
        <f>(0.35*(0.5*1.225*PI()*(2^2)/4*U29^3)/1000)*V35</f>
        <v>0</v>
      </c>
      <c r="X35" s="259">
        <f>(0.246*(0.5*1.225*(14.52)*U31^3)/1000)*V35</f>
        <v>0</v>
      </c>
      <c r="Y35" s="268">
        <f>(0.255*(0.5*1.225*PI()*(7^2)/4*U27^3)/1000)*V35</f>
        <v>0</v>
      </c>
      <c r="Z35" s="259">
        <f>(0.2228*(0.5*1.225*PI()*(9^2)/4*U27^3)/1000)*V35</f>
        <v>0</v>
      </c>
      <c r="AA35" s="269">
        <f t="shared" si="23"/>
        <v>0</v>
      </c>
      <c r="AB35" s="261">
        <f t="shared" si="24"/>
        <v>0</v>
      </c>
      <c r="AC35" s="270">
        <f>(0.14*(0.5*1.225*PI()*(10.4^2)/4*U31^3)/1000)*V35</f>
        <v>0</v>
      </c>
    </row>
    <row r="36" spans="1:29" ht="12.75">
      <c r="A36" s="256"/>
      <c r="B36" s="257"/>
      <c r="C36" s="258"/>
      <c r="D36" s="259"/>
      <c r="E36" s="258"/>
      <c r="F36" s="259"/>
      <c r="G36" s="260"/>
      <c r="H36" s="261"/>
      <c r="I36" s="262"/>
      <c r="J36" s="20"/>
      <c r="K36" s="263">
        <f t="shared" si="13"/>
        <v>16.5</v>
      </c>
      <c r="L36" s="257">
        <v>0</v>
      </c>
      <c r="M36" s="264">
        <f>(0.35*(0.5*1.225*PI()*(2^2)/4*K29^3)/1000)*L36</f>
        <v>0</v>
      </c>
      <c r="N36" s="259">
        <f>(0.246*(0.5*1.225*(14.52)*K31^3)/1000)*L36</f>
        <v>0</v>
      </c>
      <c r="O36" s="264">
        <f>(0.255*(0.5*1.225*PI()*(7^2)/4*K27^3)/1000)*L36</f>
        <v>0</v>
      </c>
      <c r="P36" s="259">
        <f>(0.2228*(0.5*1.225*PI()*(9^2)/4*K27^3)/1000)*L36</f>
        <v>0</v>
      </c>
      <c r="Q36" s="265">
        <f t="shared" si="19"/>
        <v>0</v>
      </c>
      <c r="R36" s="261">
        <f t="shared" si="20"/>
        <v>0</v>
      </c>
      <c r="S36" s="266">
        <f>(0.14*(0.5*1.225*PI()*(10.4^2)/4*K31^3)/1000)*L36</f>
        <v>0</v>
      </c>
      <c r="T36" s="20"/>
      <c r="U36" s="267">
        <f t="shared" si="15"/>
        <v>16.5</v>
      </c>
      <c r="V36" s="257">
        <v>0</v>
      </c>
      <c r="W36" s="268">
        <f>(0.35*(0.5*1.225*PI()*(2^2)/4*U29^3)/1000)*V36</f>
        <v>0</v>
      </c>
      <c r="X36" s="259">
        <f>(0.246*(0.5*1.225*(14.52)*U31^3)/1000)*V36</f>
        <v>0</v>
      </c>
      <c r="Y36" s="268">
        <f>(0.255*(0.5*1.225*PI()*(7^2)/4*U27^3)/1000)*V36</f>
        <v>0</v>
      </c>
      <c r="Z36" s="259">
        <f>(0.2228*(0.5*1.225*PI()*(9^2)/4*U27^3)/1000)*V36</f>
        <v>0</v>
      </c>
      <c r="AA36" s="269">
        <f t="shared" si="23"/>
        <v>0</v>
      </c>
      <c r="AB36" s="261">
        <f t="shared" si="24"/>
        <v>0</v>
      </c>
      <c r="AC36" s="270">
        <f>(0.14*(0.5*1.225*PI()*(10.4^2)/4*U31^3)/1000)*V36</f>
        <v>0</v>
      </c>
    </row>
    <row r="37" spans="1:29" ht="12.75">
      <c r="A37" s="256"/>
      <c r="B37" s="257"/>
      <c r="C37" s="258"/>
      <c r="D37" s="259"/>
      <c r="E37" s="258"/>
      <c r="F37" s="259"/>
      <c r="G37" s="260"/>
      <c r="H37" s="261"/>
      <c r="I37" s="262"/>
      <c r="J37" s="20"/>
      <c r="K37" s="263">
        <f t="shared" si="13"/>
        <v>17</v>
      </c>
      <c r="L37" s="257">
        <v>2</v>
      </c>
      <c r="M37" s="264">
        <f>(0.35*(0.5*1.225*PI()*(2^2)/4*K29^3)/1000)*L37</f>
        <v>2.9592663969478927</v>
      </c>
      <c r="N37" s="259">
        <f>(0.246*(0.5*1.225*(14.52)*K31^3)/1000)*L37</f>
        <v>12.006651888</v>
      </c>
      <c r="O37" s="264">
        <f>(0.255*(0.5*1.225*PI()*(7^2)/4*K27^3)/1000)*L37</f>
        <v>20.773322749335083</v>
      </c>
      <c r="P37" s="259">
        <f>(0.2228*(0.5*1.225*PI()*(9^2)/4*K27^3)/1000)*L37</f>
        <v>30.003361423985634</v>
      </c>
      <c r="Q37" s="265">
        <f t="shared" si="19"/>
        <v>41.5098470412285</v>
      </c>
      <c r="R37" s="261">
        <f t="shared" si="20"/>
        <v>51.71366287472301</v>
      </c>
      <c r="S37" s="266">
        <f>(0.14*(0.5*1.225*PI()*(10.4^2)/4*K31^3)/1000)*L37</f>
        <v>39.976502120492405</v>
      </c>
      <c r="T37" s="20"/>
      <c r="U37" s="267">
        <f t="shared" si="15"/>
        <v>17</v>
      </c>
      <c r="V37" s="257">
        <v>13</v>
      </c>
      <c r="W37" s="268">
        <f>(0.35*(0.5*1.225*PI()*(2^2)/4*U29^3)/1000)*V37</f>
        <v>19.235231580161305</v>
      </c>
      <c r="X37" s="259">
        <f>(0.246*(0.5*1.225*(14.52)*U31^3)/1000)*V37</f>
        <v>78.043237272</v>
      </c>
      <c r="Y37" s="268">
        <f>(0.255*(0.5*1.225*PI()*(7^2)/4*U27^3)/1000)*V37</f>
        <v>135.02659787067805</v>
      </c>
      <c r="Z37" s="259">
        <f>(0.2228*(0.5*1.225*PI()*(9^2)/4*U27^3)/1000)*V37</f>
        <v>195.02184925590663</v>
      </c>
      <c r="AA37" s="269">
        <f t="shared" si="23"/>
        <v>269.81400576798524</v>
      </c>
      <c r="AB37" s="261">
        <f t="shared" si="24"/>
        <v>336.1388086856996</v>
      </c>
      <c r="AC37" s="270">
        <f>(0.14*(0.5*1.225*PI()*(10.4^2)/4*U31^3)/1000)*V37</f>
        <v>259.8472637832006</v>
      </c>
    </row>
    <row r="38" spans="1:29" ht="12.75">
      <c r="A38" s="256"/>
      <c r="B38" s="257"/>
      <c r="C38" s="258"/>
      <c r="D38" s="259"/>
      <c r="E38" s="258"/>
      <c r="F38" s="259"/>
      <c r="G38" s="260"/>
      <c r="H38" s="261"/>
      <c r="I38" s="262"/>
      <c r="J38" s="20"/>
      <c r="K38" s="263">
        <f t="shared" si="13"/>
        <v>17.5</v>
      </c>
      <c r="L38" s="257">
        <v>0</v>
      </c>
      <c r="M38" s="264">
        <f>(0.35*(0.5*1.225*PI()*(2^2)/4*K29^3)/1000)*L38</f>
        <v>0</v>
      </c>
      <c r="N38" s="259">
        <f>(0.246*(0.5*1.225*(14.52)*K31^3)/1000)*L38</f>
        <v>0</v>
      </c>
      <c r="O38" s="264">
        <f>(0.255*(0.5*1.225*PI()*(7^2)/4*K27^3)/1000)*L38</f>
        <v>0</v>
      </c>
      <c r="P38" s="259">
        <f>(0.2228*(0.5*1.225*PI()*(9^2)/4*K27^3)/1000)*L38</f>
        <v>0</v>
      </c>
      <c r="Q38" s="265">
        <f t="shared" si="19"/>
        <v>0</v>
      </c>
      <c r="R38" s="261">
        <f t="shared" si="20"/>
        <v>0</v>
      </c>
      <c r="S38" s="266">
        <f>(0.14*(0.5*1.225*PI()*(10.4^2)/4*K31^3)/1000)*L38</f>
        <v>0</v>
      </c>
      <c r="T38" s="20"/>
      <c r="U38" s="267">
        <f t="shared" si="15"/>
        <v>17.5</v>
      </c>
      <c r="V38" s="257">
        <v>0</v>
      </c>
      <c r="W38" s="268">
        <f>(0.35*(0.5*1.225*PI()*(2^2)/4*U29^3)/1000)*V38</f>
        <v>0</v>
      </c>
      <c r="X38" s="259">
        <f>(0.246*(0.5*1.225*(14.52)*U31^3)/1000)*V38</f>
        <v>0</v>
      </c>
      <c r="Y38" s="268">
        <f>(0.255*(0.5*1.225*PI()*(7^2)/4*U27^3)/1000)*V38</f>
        <v>0</v>
      </c>
      <c r="Z38" s="259">
        <f>(0.2228*(0.5*1.225*PI()*(9^2)/4*U27^3)/1000)*V38</f>
        <v>0</v>
      </c>
      <c r="AA38" s="269">
        <f t="shared" si="23"/>
        <v>0</v>
      </c>
      <c r="AB38" s="261">
        <f t="shared" si="24"/>
        <v>0</v>
      </c>
      <c r="AC38" s="270">
        <f>(0.14*(0.5*1.225*PI()*(10.4^2)/4*U31^3)/1000)*V38</f>
        <v>0</v>
      </c>
    </row>
    <row r="39" spans="1:29" ht="12.75">
      <c r="A39" s="256"/>
      <c r="B39" s="257"/>
      <c r="C39" s="258"/>
      <c r="D39" s="259"/>
      <c r="E39" s="258"/>
      <c r="F39" s="259"/>
      <c r="G39" s="260"/>
      <c r="H39" s="261"/>
      <c r="I39" s="262"/>
      <c r="J39" s="20"/>
      <c r="K39" s="263">
        <f t="shared" si="13"/>
        <v>18</v>
      </c>
      <c r="L39" s="257">
        <v>0</v>
      </c>
      <c r="M39" s="264">
        <f>(0.35*(0.5*1.225*PI()*(2^2)/4*K29^3)/1000)*L39</f>
        <v>0</v>
      </c>
      <c r="N39" s="259">
        <f>(0.246*(0.5*1.225*(14.52)*K31^3)/1000)*L39</f>
        <v>0</v>
      </c>
      <c r="O39" s="264">
        <f>(0.255*(0.5*1.225*PI()*(7^2)/4*K27^3)/1000)*L39</f>
        <v>0</v>
      </c>
      <c r="P39" s="259">
        <f>(0.2228*(0.5*1.225*PI()*(9^2)/4*K27^3)/1000)*L39</f>
        <v>0</v>
      </c>
      <c r="Q39" s="265">
        <f t="shared" si="19"/>
        <v>0</v>
      </c>
      <c r="R39" s="261">
        <f t="shared" si="20"/>
        <v>0</v>
      </c>
      <c r="S39" s="266">
        <f>(0.14*(0.5*1.225*PI()*(10.4^2)/4*K31^3)/1000)*L39</f>
        <v>0</v>
      </c>
      <c r="T39" s="20"/>
      <c r="U39" s="267">
        <f t="shared" si="15"/>
        <v>18</v>
      </c>
      <c r="V39" s="257">
        <v>8</v>
      </c>
      <c r="W39" s="268">
        <f>(0.35*(0.5*1.225*PI()*(2^2)/4*U29^3)/1000)*V39</f>
        <v>11.837065587791571</v>
      </c>
      <c r="X39" s="259">
        <f>(0.246*(0.5*1.225*(14.52)*U31^3)/1000)*V39</f>
        <v>48.026607552</v>
      </c>
      <c r="Y39" s="268">
        <f>(0.255*(0.5*1.225*PI()*(7^2)/4*U27^3)/1000)*V39</f>
        <v>83.09329099734033</v>
      </c>
      <c r="Z39" s="259">
        <f>(0.2228*(0.5*1.225*PI()*(9^2)/4*U27^3)/1000)*V39</f>
        <v>120.01344569594254</v>
      </c>
      <c r="AA39" s="269">
        <f t="shared" si="23"/>
        <v>197.09784485605093</v>
      </c>
      <c r="AB39" s="261">
        <f t="shared" si="24"/>
        <v>245.54779717922625</v>
      </c>
      <c r="AC39" s="270">
        <f>(0.14*(0.5*1.225*PI()*(10.4^2)/4*U31^3)/1000)*V39</f>
        <v>159.90600848196962</v>
      </c>
    </row>
    <row r="40" spans="1:29" ht="12.75">
      <c r="A40" s="256"/>
      <c r="B40" s="257"/>
      <c r="C40" s="258"/>
      <c r="D40" s="259"/>
      <c r="E40" s="258"/>
      <c r="F40" s="259"/>
      <c r="G40" s="260"/>
      <c r="H40" s="261"/>
      <c r="I40" s="262"/>
      <c r="J40" s="20"/>
      <c r="K40" s="263">
        <f t="shared" si="13"/>
        <v>18.5</v>
      </c>
      <c r="L40" s="257">
        <v>0</v>
      </c>
      <c r="M40" s="264">
        <f>(0.35*(0.5*1.225*PI()*(2^2)/4*K29^3)/1000)*L40</f>
        <v>0</v>
      </c>
      <c r="N40" s="259">
        <f>(0.246*(0.5*1.225*(14.52)*K31^3)/1000)*L40</f>
        <v>0</v>
      </c>
      <c r="O40" s="264">
        <f>(0.255*(0.5*1.225*PI()*(7^2)/4*K27^3)/1000)*L40</f>
        <v>0</v>
      </c>
      <c r="P40" s="259">
        <f>(0.2228*(0.5*1.225*PI()*(9^2)/4*K27^3)/1000)*L40</f>
        <v>0</v>
      </c>
      <c r="Q40" s="265">
        <f t="shared" si="19"/>
        <v>0</v>
      </c>
      <c r="R40" s="261">
        <f t="shared" si="20"/>
        <v>0</v>
      </c>
      <c r="S40" s="266">
        <f>(0.14*(0.5*1.225*PI()*(10.4^2)/4*K31^3)/1000)*L40</f>
        <v>0</v>
      </c>
      <c r="T40" s="20"/>
      <c r="U40" s="267">
        <f t="shared" si="15"/>
        <v>18.5</v>
      </c>
      <c r="V40" s="257">
        <v>0</v>
      </c>
      <c r="W40" s="268">
        <f>(0.35*(0.5*1.225*PI()*(2^2)/4*U29^3)/1000)*V40</f>
        <v>0</v>
      </c>
      <c r="X40" s="259">
        <f>(0.246*(0.5*1.225*(14.52)*U31^3)/1000)*V40</f>
        <v>0</v>
      </c>
      <c r="Y40" s="268">
        <f>(0.255*(0.5*1.225*PI()*(7^2)/4*U27^3)/1000)*V40</f>
        <v>0</v>
      </c>
      <c r="Z40" s="259">
        <f>(0.2228*(0.5*1.225*PI()*(9^2)/4*U27^3)/1000)*V40</f>
        <v>0</v>
      </c>
      <c r="AA40" s="269">
        <f t="shared" si="23"/>
        <v>0</v>
      </c>
      <c r="AB40" s="261">
        <f t="shared" si="24"/>
        <v>0</v>
      </c>
      <c r="AC40" s="270">
        <f>(0.14*(0.5*1.225*PI()*(10.4^2)/4*U31^3)/1000)*V40</f>
        <v>0</v>
      </c>
    </row>
    <row r="41" spans="1:29" ht="12.75">
      <c r="A41" s="256"/>
      <c r="B41" s="257"/>
      <c r="C41" s="258"/>
      <c r="D41" s="259"/>
      <c r="E41" s="258"/>
      <c r="F41" s="259"/>
      <c r="G41" s="260"/>
      <c r="H41" s="261"/>
      <c r="I41" s="262"/>
      <c r="J41" s="20"/>
      <c r="K41" s="263">
        <f t="shared" si="13"/>
        <v>19</v>
      </c>
      <c r="L41" s="257">
        <v>1</v>
      </c>
      <c r="M41" s="264">
        <f>(0.35*(0.5*1.225*PI()*(2^2)/4*K29^3)/1000)*L41</f>
        <v>1.4796331984739464</v>
      </c>
      <c r="N41" s="259">
        <f>(0.246*(0.5*1.225*(14.52)*K31^3)/1000)*L41</f>
        <v>6.003325944</v>
      </c>
      <c r="O41" s="264">
        <f>(0.255*(0.5*1.225*PI()*(7^2)/4*K27^3)/1000)*L41</f>
        <v>10.386661374667542</v>
      </c>
      <c r="P41" s="259">
        <f>(0.2228*(0.5*1.225*PI()*(9^2)/4*K27^3)/1000)*L41</f>
        <v>15.001680711992817</v>
      </c>
      <c r="Q41" s="265">
        <f t="shared" si="19"/>
        <v>28.97578270463935</v>
      </c>
      <c r="R41" s="261">
        <f t="shared" si="20"/>
        <v>36.09851553610067</v>
      </c>
      <c r="S41" s="266">
        <f>(0.14*(0.5*1.225*PI()*(10.4^2)/4*K31^3)/1000)*L41</f>
        <v>19.988251060246203</v>
      </c>
      <c r="T41" s="20"/>
      <c r="U41" s="267">
        <f t="shared" si="15"/>
        <v>19</v>
      </c>
      <c r="V41" s="257">
        <v>2</v>
      </c>
      <c r="W41" s="268">
        <f>(0.35*(0.5*1.225*PI()*(2^2)/4*U29^3)/1000)*V41</f>
        <v>2.9592663969478927</v>
      </c>
      <c r="X41" s="259">
        <f>(0.246*(0.5*1.225*(14.52)*U31^3)/1000)*V41</f>
        <v>12.006651888</v>
      </c>
      <c r="Y41" s="268">
        <f>(0.255*(0.5*1.225*PI()*(7^2)/4*U27^3)/1000)*V41</f>
        <v>20.773322749335083</v>
      </c>
      <c r="Z41" s="259">
        <f>(0.2228*(0.5*1.225*PI()*(9^2)/4*U27^3)/1000)*V41</f>
        <v>30.003361423985634</v>
      </c>
      <c r="AA41" s="269">
        <f t="shared" si="23"/>
        <v>57.9515654092787</v>
      </c>
      <c r="AB41" s="261">
        <f t="shared" si="24"/>
        <v>72.19703107220134</v>
      </c>
      <c r="AC41" s="270">
        <f>(0.14*(0.5*1.225*PI()*(10.4^2)/4*U31^3)/1000)*V41</f>
        <v>39.976502120492405</v>
      </c>
    </row>
    <row r="42" spans="1:29" ht="12.75">
      <c r="A42" s="256"/>
      <c r="B42" s="257"/>
      <c r="C42" s="258"/>
      <c r="D42" s="259"/>
      <c r="E42" s="258"/>
      <c r="F42" s="259"/>
      <c r="G42" s="260"/>
      <c r="H42" s="261"/>
      <c r="I42" s="262"/>
      <c r="J42" s="20"/>
      <c r="K42" s="263"/>
      <c r="L42" s="257"/>
      <c r="M42" s="264"/>
      <c r="N42" s="259"/>
      <c r="O42" s="264"/>
      <c r="P42" s="259"/>
      <c r="Q42" s="265"/>
      <c r="R42" s="261"/>
      <c r="S42" s="266"/>
      <c r="T42" s="20"/>
      <c r="U42" s="267">
        <f t="shared" si="15"/>
        <v>19.5</v>
      </c>
      <c r="V42" s="257">
        <v>0</v>
      </c>
      <c r="W42" s="268">
        <f>(0.35*(0.5*1.225*PI()*(2^2)/4*U29^3)/1000)*V42</f>
        <v>0</v>
      </c>
      <c r="X42" s="259">
        <f>(0.246*(0.5*1.225*(14.52)*U31^3)/1000)*V42</f>
        <v>0</v>
      </c>
      <c r="Y42" s="268">
        <f>(0.255*(0.5*1.225*PI()*(7^2)/4*U27^3)/1000)*V42</f>
        <v>0</v>
      </c>
      <c r="Z42" s="259">
        <f>(0.2228*(0.5*1.225*PI()*(9^2)/4*U27^3)/1000)*V42</f>
        <v>0</v>
      </c>
      <c r="AA42" s="269">
        <f t="shared" si="23"/>
        <v>0</v>
      </c>
      <c r="AB42" s="261">
        <f t="shared" si="24"/>
        <v>0</v>
      </c>
      <c r="AC42" s="270">
        <f>(0.14*(0.5*1.225*PI()*(10.4^2)/4*U31^3)/1000)*V42</f>
        <v>0</v>
      </c>
    </row>
    <row r="43" spans="1:29" ht="12.75">
      <c r="A43" s="256"/>
      <c r="B43" s="257"/>
      <c r="C43" s="258"/>
      <c r="D43" s="259"/>
      <c r="E43" s="258"/>
      <c r="F43" s="259"/>
      <c r="G43" s="260"/>
      <c r="H43" s="261"/>
      <c r="I43" s="262"/>
      <c r="J43" s="20"/>
      <c r="K43" s="263"/>
      <c r="L43" s="257"/>
      <c r="M43" s="264"/>
      <c r="N43" s="259"/>
      <c r="O43" s="264"/>
      <c r="P43" s="259"/>
      <c r="Q43" s="265"/>
      <c r="R43" s="261"/>
      <c r="S43" s="266"/>
      <c r="T43" s="20"/>
      <c r="U43" s="267">
        <f t="shared" si="15"/>
        <v>20</v>
      </c>
      <c r="V43" s="257">
        <v>3</v>
      </c>
      <c r="W43" s="268">
        <f>(0.35*(0.5*1.225*PI()*(2^2)/4*U29^3)/1000)*V43</f>
        <v>4.438899595421839</v>
      </c>
      <c r="X43" s="259">
        <f>(0.246*(0.5*1.225*(14.52)*U31^3)/1000)*V43</f>
        <v>18.009977832</v>
      </c>
      <c r="Y43" s="268">
        <f>(0.255*(0.5*1.225*PI()*(7^2)/4*U27^3)/1000)*V43</f>
        <v>31.159984124002627</v>
      </c>
      <c r="Z43" s="259">
        <f>(0.2228*(0.5*1.225*PI()*(9^2)/4*U27^3)/1000)*V43</f>
        <v>45.00504213597845</v>
      </c>
      <c r="AA43" s="269">
        <f t="shared" si="23"/>
        <v>101.38778027574637</v>
      </c>
      <c r="AB43" s="261">
        <f t="shared" si="24"/>
        <v>126.31059525680361</v>
      </c>
      <c r="AC43" s="270">
        <f>(0.14*(0.5*1.225*PI()*(10.4^2)/4*U31^3)/1000)*V43</f>
        <v>59.96475318073861</v>
      </c>
    </row>
    <row r="44" spans="1:29" ht="12.75">
      <c r="A44" s="256"/>
      <c r="B44" s="257"/>
      <c r="C44" s="258"/>
      <c r="D44" s="259"/>
      <c r="E44" s="258"/>
      <c r="F44" s="259"/>
      <c r="G44" s="260"/>
      <c r="H44" s="261"/>
      <c r="I44" s="262"/>
      <c r="J44" s="20"/>
      <c r="K44" s="263"/>
      <c r="L44" s="257"/>
      <c r="M44" s="264"/>
      <c r="N44" s="259"/>
      <c r="O44" s="264"/>
      <c r="P44" s="259"/>
      <c r="Q44" s="265"/>
      <c r="R44" s="261"/>
      <c r="S44" s="266"/>
      <c r="T44" s="20"/>
      <c r="U44" s="267">
        <f t="shared" si="15"/>
        <v>20.5</v>
      </c>
      <c r="V44" s="257">
        <v>0</v>
      </c>
      <c r="W44" s="268">
        <f>(0.35*(0.5*1.225*PI()*(2^2)/4*U29^3)/1000)*V44</f>
        <v>0</v>
      </c>
      <c r="X44" s="259">
        <f>(0.246*(0.5*1.225*(14.52)*U31^3)/1000)*V44</f>
        <v>0</v>
      </c>
      <c r="Y44" s="268">
        <f>(0.255*(0.5*1.225*PI()*(7^2)/4*U27^3)/1000)*V44</f>
        <v>0</v>
      </c>
      <c r="Z44" s="259">
        <f>(0.2228*(0.5*1.225*PI()*(9^2)/4*U27^3)/1000)*V44</f>
        <v>0</v>
      </c>
      <c r="AA44" s="269">
        <f t="shared" si="23"/>
        <v>0</v>
      </c>
      <c r="AB44" s="261">
        <f t="shared" si="24"/>
        <v>0</v>
      </c>
      <c r="AC44" s="270">
        <f>(0.14*(0.5*1.225*PI()*(10.4^2)/4*U31^3)/1000)*V44</f>
        <v>0</v>
      </c>
    </row>
    <row r="45" spans="1:29" ht="12.75">
      <c r="A45" s="256"/>
      <c r="B45" s="257"/>
      <c r="C45" s="258"/>
      <c r="D45" s="259"/>
      <c r="E45" s="258"/>
      <c r="F45" s="259"/>
      <c r="G45" s="260"/>
      <c r="H45" s="261"/>
      <c r="I45" s="262"/>
      <c r="J45" s="20"/>
      <c r="K45" s="263"/>
      <c r="L45" s="257"/>
      <c r="M45" s="264"/>
      <c r="N45" s="259"/>
      <c r="O45" s="264"/>
      <c r="P45" s="259"/>
      <c r="Q45" s="265"/>
      <c r="R45" s="261"/>
      <c r="S45" s="266"/>
      <c r="T45" s="20"/>
      <c r="U45" s="267">
        <f t="shared" si="15"/>
        <v>21</v>
      </c>
      <c r="V45" s="257">
        <v>5</v>
      </c>
      <c r="W45" s="268">
        <f>(0.35*(0.5*1.225*PI()*(2^2)/4*U29^3)/1000)*V45</f>
        <v>7.398165992369732</v>
      </c>
      <c r="X45" s="259">
        <f>(0.246*(0.5*1.225*(14.52)*U31^3)/1000)*V45</f>
        <v>30.01662972</v>
      </c>
      <c r="Y45" s="268">
        <f>(0.255*(0.5*1.225*PI()*(7^2)/4*U27^3)/1000)*V45</f>
        <v>51.933306873337706</v>
      </c>
      <c r="Z45" s="259">
        <f>(0.2228*(0.5*1.225*PI()*(9^2)/4*U27^3)/1000)*V45</f>
        <v>75.00840355996408</v>
      </c>
      <c r="AA45" s="269">
        <f t="shared" si="23"/>
        <v>195.61504856951814</v>
      </c>
      <c r="AB45" s="261">
        <f t="shared" si="24"/>
        <v>243.7005047235955</v>
      </c>
      <c r="AC45" s="270">
        <f>(0.14*(0.5*1.225*PI()*(10.4^2)/4*U31^3)/1000)*V45</f>
        <v>99.94125530123101</v>
      </c>
    </row>
    <row r="46" spans="1:29" ht="12.75">
      <c r="A46" s="256"/>
      <c r="B46" s="257"/>
      <c r="C46" s="258"/>
      <c r="D46" s="259"/>
      <c r="E46" s="258"/>
      <c r="F46" s="259"/>
      <c r="G46" s="260"/>
      <c r="H46" s="261"/>
      <c r="I46" s="262"/>
      <c r="J46" s="20"/>
      <c r="K46" s="263"/>
      <c r="L46" s="257"/>
      <c r="M46" s="264"/>
      <c r="N46" s="259"/>
      <c r="O46" s="264"/>
      <c r="P46" s="259"/>
      <c r="Q46" s="265"/>
      <c r="R46" s="261"/>
      <c r="S46" s="266"/>
      <c r="T46" s="20"/>
      <c r="U46" s="267">
        <f t="shared" si="15"/>
        <v>21.5</v>
      </c>
      <c r="V46" s="257">
        <v>0</v>
      </c>
      <c r="W46" s="268">
        <f>(0.35*(0.5*1.225*PI()*(2^2)/4*U29^3)/1000)*V46</f>
        <v>0</v>
      </c>
      <c r="X46" s="259">
        <f>(0.246*(0.5*1.225*(14.52)*U31^3)/1000)*V46</f>
        <v>0</v>
      </c>
      <c r="Y46" s="268">
        <f>(0.255*(0.5*1.225*PI()*(7^2)/4*U27^3)/1000)*V46</f>
        <v>0</v>
      </c>
      <c r="Z46" s="259">
        <f>(0.2228*(0.5*1.225*PI()*(9^2)/4*U27^3)/1000)*V46</f>
        <v>0</v>
      </c>
      <c r="AA46" s="269">
        <f t="shared" si="23"/>
        <v>0</v>
      </c>
      <c r="AB46" s="261">
        <f t="shared" si="24"/>
        <v>0</v>
      </c>
      <c r="AC46" s="270">
        <f>(0.14*(0.5*1.225*PI()*(10.4^2)/4*U31^3)/1000)*V46</f>
        <v>0</v>
      </c>
    </row>
    <row r="47" spans="1:29" ht="12.75">
      <c r="A47" s="256"/>
      <c r="B47" s="257"/>
      <c r="C47" s="258"/>
      <c r="D47" s="259"/>
      <c r="E47" s="258"/>
      <c r="F47" s="259"/>
      <c r="G47" s="260"/>
      <c r="H47" s="261"/>
      <c r="I47" s="262"/>
      <c r="J47" s="20"/>
      <c r="K47" s="263"/>
      <c r="L47" s="257"/>
      <c r="M47" s="264"/>
      <c r="N47" s="259"/>
      <c r="O47" s="264"/>
      <c r="P47" s="259"/>
      <c r="Q47" s="265"/>
      <c r="R47" s="261"/>
      <c r="S47" s="266"/>
      <c r="T47" s="20"/>
      <c r="U47" s="267">
        <f t="shared" si="15"/>
        <v>22</v>
      </c>
      <c r="V47" s="257">
        <v>0</v>
      </c>
      <c r="W47" s="268">
        <f>(0.35*(0.5*1.225*PI()*(2^2)/4*U29^3)/1000)*V47</f>
        <v>0</v>
      </c>
      <c r="X47" s="259">
        <f>(0.246*(0.5*1.225*(14.52)*U31^3)/1000)*V47</f>
        <v>0</v>
      </c>
      <c r="Y47" s="268">
        <f>(0.255*(0.5*1.225*PI()*(7^2)/4*U27^3)/1000)*V47</f>
        <v>0</v>
      </c>
      <c r="Z47" s="259">
        <f>(0.2228*(0.5*1.225*PI()*(9^2)/4*U27^3)/1000)*V47</f>
        <v>0</v>
      </c>
      <c r="AA47" s="269">
        <f t="shared" si="23"/>
        <v>0</v>
      </c>
      <c r="AB47" s="261">
        <f t="shared" si="24"/>
        <v>0</v>
      </c>
      <c r="AC47" s="270">
        <f>(0.14*(0.5*1.225*PI()*(10.4^2)/4*U31^3)/1000)*V47</f>
        <v>0</v>
      </c>
    </row>
    <row r="48" spans="1:29" ht="12.75">
      <c r="A48" s="256"/>
      <c r="B48" s="257"/>
      <c r="C48" s="258"/>
      <c r="D48" s="259"/>
      <c r="E48" s="258"/>
      <c r="F48" s="259"/>
      <c r="G48" s="260"/>
      <c r="H48" s="261"/>
      <c r="I48" s="262"/>
      <c r="J48" s="20"/>
      <c r="K48" s="263"/>
      <c r="L48" s="257"/>
      <c r="M48" s="264"/>
      <c r="N48" s="259"/>
      <c r="O48" s="264"/>
      <c r="P48" s="259"/>
      <c r="Q48" s="265"/>
      <c r="R48" s="261"/>
      <c r="S48" s="266"/>
      <c r="T48" s="20"/>
      <c r="U48" s="267">
        <f t="shared" si="15"/>
        <v>22.5</v>
      </c>
      <c r="V48" s="257">
        <v>1</v>
      </c>
      <c r="W48" s="268">
        <f>(0.35*(0.5*1.225*PI()*(2^2)/4*U29^3)/1000)*V48</f>
        <v>1.4796331984739464</v>
      </c>
      <c r="X48" s="259">
        <f>(0.246*(0.5*1.225*(14.52)*U31^3)/1000)*V48</f>
        <v>6.003325944</v>
      </c>
      <c r="Y48" s="268">
        <f>(0.255*(0.5*1.225*PI()*(7^2)/4*U27^3)/1000)*V48</f>
        <v>10.386661374667542</v>
      </c>
      <c r="Z48" s="259">
        <f>(0.2228*(0.5*1.225*PI()*(9^2)/4*U27^3)/1000)*V48</f>
        <v>15.001680711992817</v>
      </c>
      <c r="AA48" s="269">
        <f t="shared" si="23"/>
        <v>48.11959102930931</v>
      </c>
      <c r="AB48" s="261">
        <f t="shared" si="24"/>
        <v>59.94819267070953</v>
      </c>
      <c r="AC48" s="270">
        <f>(0.14*(0.5*1.225*PI()*(10.4^2)/4*U31^3)/1000)*V48</f>
        <v>19.988251060246203</v>
      </c>
    </row>
    <row r="49" spans="1:29" ht="12.75">
      <c r="A49" s="256"/>
      <c r="B49" s="257"/>
      <c r="C49" s="258"/>
      <c r="D49" s="259"/>
      <c r="E49" s="258"/>
      <c r="F49" s="259"/>
      <c r="G49" s="260"/>
      <c r="H49" s="261"/>
      <c r="I49" s="262"/>
      <c r="J49" s="20"/>
      <c r="K49" s="263"/>
      <c r="L49" s="257"/>
      <c r="M49" s="264"/>
      <c r="N49" s="259"/>
      <c r="O49" s="264"/>
      <c r="P49" s="259"/>
      <c r="Q49" s="265"/>
      <c r="R49" s="261"/>
      <c r="S49" s="266"/>
      <c r="T49" s="20"/>
      <c r="U49" s="267">
        <f t="shared" si="15"/>
        <v>23</v>
      </c>
      <c r="V49" s="257">
        <v>0</v>
      </c>
      <c r="W49" s="268">
        <f>(0.35*(0.5*1.225*PI()*(2^2)/4*U29^3)/1000)*V49</f>
        <v>0</v>
      </c>
      <c r="X49" s="259">
        <f>(0.246*(0.5*1.225*(14.52)*U31^3)/1000)*V49</f>
        <v>0</v>
      </c>
      <c r="Y49" s="268">
        <f>(0.255*(0.5*1.225*PI()*(7^2)/4*U27^3)/1000)*V49</f>
        <v>0</v>
      </c>
      <c r="Z49" s="259">
        <f>(0.2228*(0.5*1.225*PI()*(9^2)/4*U27^3)/1000)*V49</f>
        <v>0</v>
      </c>
      <c r="AA49" s="269">
        <f t="shared" si="23"/>
        <v>0</v>
      </c>
      <c r="AB49" s="261">
        <f t="shared" si="24"/>
        <v>0</v>
      </c>
      <c r="AC49" s="270">
        <f>(0.14*(0.5*1.225*PI()*(10.4^2)/4*U31^3)/1000)*V49</f>
        <v>0</v>
      </c>
    </row>
    <row r="50" spans="1:29" ht="12.75">
      <c r="A50" s="256"/>
      <c r="B50" s="257"/>
      <c r="C50" s="258"/>
      <c r="D50" s="259"/>
      <c r="E50" s="258"/>
      <c r="F50" s="259"/>
      <c r="G50" s="260"/>
      <c r="H50" s="261"/>
      <c r="I50" s="262"/>
      <c r="J50" s="20"/>
      <c r="K50" s="263"/>
      <c r="L50" s="257"/>
      <c r="M50" s="264"/>
      <c r="N50" s="259"/>
      <c r="O50" s="264"/>
      <c r="P50" s="259"/>
      <c r="Q50" s="265"/>
      <c r="R50" s="261"/>
      <c r="S50" s="266"/>
      <c r="T50" s="20"/>
      <c r="U50" s="267">
        <f t="shared" si="15"/>
        <v>23.5</v>
      </c>
      <c r="V50" s="257">
        <v>0</v>
      </c>
      <c r="W50" s="268">
        <f>(0.35*(0.5*1.225*PI()*(2^2)/4*U29^3)/1000)*V50</f>
        <v>0</v>
      </c>
      <c r="X50" s="259">
        <f>(0.246*(0.5*1.225*(14.52)*U31^3)/1000)*V50</f>
        <v>0</v>
      </c>
      <c r="Y50" s="268">
        <f>(0.255*(0.5*1.225*PI()*(7^2)/4*U27^3)/1000)*V50</f>
        <v>0</v>
      </c>
      <c r="Z50" s="259">
        <f>(0.2228*(0.5*1.225*PI()*(9^2)/4*U27^3)/1000)*V50</f>
        <v>0</v>
      </c>
      <c r="AA50" s="269">
        <f t="shared" si="23"/>
        <v>0</v>
      </c>
      <c r="AB50" s="261">
        <f t="shared" si="24"/>
        <v>0</v>
      </c>
      <c r="AC50" s="270">
        <f>(0.14*(0.5*1.225*PI()*(10.4^2)/4*U31^3)/1000)*V50</f>
        <v>0</v>
      </c>
    </row>
    <row r="51" spans="1:29" ht="13.5" thickBot="1">
      <c r="A51" s="256"/>
      <c r="B51" s="257"/>
      <c r="C51" s="258"/>
      <c r="D51" s="259"/>
      <c r="E51" s="258"/>
      <c r="F51" s="259"/>
      <c r="G51" s="260"/>
      <c r="H51" s="261"/>
      <c r="I51" s="262"/>
      <c r="J51" s="20"/>
      <c r="K51" s="263"/>
      <c r="L51" s="257"/>
      <c r="M51" s="264"/>
      <c r="N51" s="259"/>
      <c r="O51" s="264"/>
      <c r="P51" s="259"/>
      <c r="Q51" s="265"/>
      <c r="R51" s="261"/>
      <c r="S51" s="266"/>
      <c r="T51" s="20"/>
      <c r="U51" s="267">
        <f t="shared" si="15"/>
        <v>24</v>
      </c>
      <c r="V51" s="257">
        <v>2</v>
      </c>
      <c r="W51" s="268">
        <f>(0.35*(0.5*1.225*PI()*(2^2)/4*U29^3)/1000)*V51</f>
        <v>2.9592663969478927</v>
      </c>
      <c r="X51" s="259">
        <f>(0.246*(0.5*1.225*(14.52)*U31^3)/1000)*V51</f>
        <v>12.006651888</v>
      </c>
      <c r="Y51" s="268">
        <f>(0.255*(0.5*1.225*PI()*(7^2)/4*U27^3)/1000)*V51</f>
        <v>20.773322749335083</v>
      </c>
      <c r="Z51" s="259">
        <f>(0.2228*(0.5*1.225*PI()*(9^2)/4*U27^3)/1000)*V51</f>
        <v>30.003361423985634</v>
      </c>
      <c r="AA51" s="269">
        <f t="shared" si="23"/>
        <v>116.79872287765983</v>
      </c>
      <c r="AB51" s="261">
        <f t="shared" si="24"/>
        <v>145.50980573583774</v>
      </c>
      <c r="AC51" s="270">
        <f>(0.14*(0.5*1.225*PI()*(10.4^2)/4*U31^3)/1000)*V51</f>
        <v>39.976502120492405</v>
      </c>
    </row>
    <row r="52" spans="1:29" ht="13.5" thickBot="1">
      <c r="A52" s="351" t="s">
        <v>154</v>
      </c>
      <c r="B52" s="356"/>
      <c r="C52" s="272">
        <f aca="true" t="shared" si="27" ref="C52:I52">SUM(C3:C51)</f>
        <v>54.193249591421065</v>
      </c>
      <c r="D52" s="273">
        <f t="shared" si="27"/>
        <v>179.499500420625</v>
      </c>
      <c r="E52" s="272">
        <f t="shared" si="27"/>
        <v>273.1160656112069</v>
      </c>
      <c r="F52" s="273">
        <f t="shared" si="27"/>
        <v>681.7484716445699</v>
      </c>
      <c r="G52" s="272">
        <f t="shared" si="27"/>
        <v>349.266645393345</v>
      </c>
      <c r="H52" s="273">
        <f t="shared" si="27"/>
        <v>435.1222382322305</v>
      </c>
      <c r="I52" s="272">
        <f t="shared" si="27"/>
        <v>596.2502939836899</v>
      </c>
      <c r="J52" s="20"/>
      <c r="K52" s="263"/>
      <c r="L52" s="257"/>
      <c r="M52" s="264"/>
      <c r="N52" s="259"/>
      <c r="O52" s="264"/>
      <c r="P52" s="259"/>
      <c r="Q52" s="265"/>
      <c r="R52" s="261"/>
      <c r="S52" s="266"/>
      <c r="T52" s="20"/>
      <c r="U52" s="267">
        <f t="shared" si="15"/>
        <v>24.5</v>
      </c>
      <c r="V52" s="257">
        <v>0</v>
      </c>
      <c r="W52" s="268">
        <f>(0.35*(0.5*1.225*PI()*(2^2)/4*U29^3)/1000)*V52</f>
        <v>0</v>
      </c>
      <c r="X52" s="259">
        <f>(0.246*(0.5*1.225*(14.52)*U31^3)/1000)*V52</f>
        <v>0</v>
      </c>
      <c r="Y52" s="268">
        <f>(0.255*(0.5*1.225*PI()*(7^2)/4*U27^3)/1000)*V52</f>
        <v>0</v>
      </c>
      <c r="Z52" s="259">
        <f>(0.2228*(0.5*1.225*PI()*(9^2)/4*U27^3)/1000)*V52</f>
        <v>0</v>
      </c>
      <c r="AA52" s="269">
        <f t="shared" si="23"/>
        <v>0</v>
      </c>
      <c r="AB52" s="261">
        <f t="shared" si="24"/>
        <v>0</v>
      </c>
      <c r="AC52" s="270">
        <f>(0.14*(0.5*1.225*PI()*(10.4^2)/4*U31^3)/1000)*V52</f>
        <v>0</v>
      </c>
    </row>
    <row r="53" spans="2:29" ht="13.5" thickTop="1">
      <c r="B53" s="274"/>
      <c r="C53" s="275"/>
      <c r="D53" s="275"/>
      <c r="E53" s="275"/>
      <c r="F53" s="275"/>
      <c r="G53" s="275"/>
      <c r="H53" s="275"/>
      <c r="I53" s="275"/>
      <c r="J53" s="20"/>
      <c r="K53" s="263"/>
      <c r="L53" s="257"/>
      <c r="M53" s="264"/>
      <c r="N53" s="259"/>
      <c r="O53" s="264"/>
      <c r="P53" s="259"/>
      <c r="Q53" s="265"/>
      <c r="R53" s="261"/>
      <c r="S53" s="266"/>
      <c r="T53" s="20"/>
      <c r="U53" s="267">
        <f t="shared" si="15"/>
        <v>25</v>
      </c>
      <c r="V53" s="257">
        <v>0</v>
      </c>
      <c r="W53" s="268">
        <f>(0.35*(0.5*1.225*PI()*(2^2)/4*U29^3)/1000)*V53</f>
        <v>0</v>
      </c>
      <c r="X53" s="259">
        <f>(0.246*(0.5*1.225*(14.52)*U31^3)/1000)*V53</f>
        <v>0</v>
      </c>
      <c r="Y53" s="268">
        <f>(0.255*(0.5*1.225*PI()*(7^2)/4*U27^3)/1000)*V53</f>
        <v>0</v>
      </c>
      <c r="Z53" s="259">
        <f>(0.2228*(0.5*1.225*PI()*(9^2)/4*U27^3)/1000)*V53</f>
        <v>0</v>
      </c>
      <c r="AA53" s="269">
        <f t="shared" si="23"/>
        <v>0</v>
      </c>
      <c r="AB53" s="261">
        <f t="shared" si="24"/>
        <v>0</v>
      </c>
      <c r="AC53" s="270">
        <f>(0.14*(0.5*1.225*PI()*(10.4^2)/4*U31^3)/1000)*V53</f>
        <v>0</v>
      </c>
    </row>
    <row r="54" spans="1:29" ht="12.75">
      <c r="A54" s="170"/>
      <c r="B54" s="170"/>
      <c r="C54" s="15"/>
      <c r="D54" s="15"/>
      <c r="E54" s="15"/>
      <c r="F54" s="15"/>
      <c r="G54" s="15"/>
      <c r="H54" s="15"/>
      <c r="I54" s="15"/>
      <c r="J54" s="20"/>
      <c r="K54" s="263"/>
      <c r="L54" s="257"/>
      <c r="M54" s="264"/>
      <c r="N54" s="259"/>
      <c r="O54" s="264"/>
      <c r="P54" s="259"/>
      <c r="Q54" s="265"/>
      <c r="R54" s="261"/>
      <c r="S54" s="266"/>
      <c r="T54" s="20"/>
      <c r="U54" s="267">
        <f t="shared" si="15"/>
        <v>25.5</v>
      </c>
      <c r="V54" s="257">
        <v>0</v>
      </c>
      <c r="W54" s="268">
        <f>(0.35*(0.5*1.225*PI()*(2^2)/4*U29^3)/1000)*V54</f>
        <v>0</v>
      </c>
      <c r="X54" s="259">
        <f>(0.246*(0.5*1.225*(14.52)*U31^3)/1000)*V54</f>
        <v>0</v>
      </c>
      <c r="Y54" s="268">
        <f>(0.255*(0.5*1.225*PI()*(7^2)/4*U27^3)/1000)*V54</f>
        <v>0</v>
      </c>
      <c r="Z54" s="259">
        <f>(0.2228*(0.5*1.225*PI()*(9^2)/4*U27^3)/1000)*V54</f>
        <v>0</v>
      </c>
      <c r="AA54" s="269">
        <f t="shared" si="23"/>
        <v>0</v>
      </c>
      <c r="AB54" s="261">
        <f t="shared" si="24"/>
        <v>0</v>
      </c>
      <c r="AC54" s="270">
        <f>(0.14*(0.5*1.225*PI()*(10.4^2)/4*U31^3)/1000)*V54</f>
        <v>0</v>
      </c>
    </row>
    <row r="55" spans="1:29" ht="12.75">
      <c r="A55" s="170"/>
      <c r="B55" s="170"/>
      <c r="C55" s="15"/>
      <c r="D55" s="15"/>
      <c r="E55" s="15"/>
      <c r="F55" s="15"/>
      <c r="G55" s="15"/>
      <c r="H55" s="15"/>
      <c r="I55" s="15"/>
      <c r="J55" s="20"/>
      <c r="K55" s="263"/>
      <c r="L55" s="257"/>
      <c r="M55" s="264"/>
      <c r="N55" s="259"/>
      <c r="O55" s="264"/>
      <c r="P55" s="259"/>
      <c r="Q55" s="265"/>
      <c r="R55" s="261"/>
      <c r="S55" s="266"/>
      <c r="T55" s="20"/>
      <c r="U55" s="267">
        <f t="shared" si="15"/>
        <v>26</v>
      </c>
      <c r="V55" s="257">
        <v>1</v>
      </c>
      <c r="W55" s="268">
        <f>(0.35*(0.5*1.225*PI()*(2^2)/4*U29^3)/1000)*V55</f>
        <v>1.4796331984739464</v>
      </c>
      <c r="X55" s="259">
        <f>(0.246*(0.5*1.225*(14.52)*U31^3)/1000)*V55</f>
        <v>6.003325944</v>
      </c>
      <c r="Y55" s="268">
        <f>(0.255*(0.5*1.225*PI()*(7^2)/4*U27^3)/1000)*V55</f>
        <v>10.386661374667542</v>
      </c>
      <c r="Z55" s="259">
        <f>(0.2228*(0.5*1.225*PI()*(9^2)/4*U27^3)/1000)*V55</f>
        <v>15.001680711992817</v>
      </c>
      <c r="AA55" s="269">
        <f t="shared" si="23"/>
        <v>74.24965108860492</v>
      </c>
      <c r="AB55" s="261">
        <f t="shared" si="24"/>
        <v>92.50145925973251</v>
      </c>
      <c r="AC55" s="270">
        <f>(0.14*(0.5*1.225*PI()*(10.4^2)/4*U31^3)/1000)*V55</f>
        <v>19.988251060246203</v>
      </c>
    </row>
    <row r="56" spans="1:29" ht="13.5" thickBot="1">
      <c r="A56" s="170"/>
      <c r="B56" s="170"/>
      <c r="C56" s="15"/>
      <c r="D56" s="15"/>
      <c r="E56" s="15"/>
      <c r="F56" s="15"/>
      <c r="G56" s="15"/>
      <c r="H56" s="15"/>
      <c r="I56" s="15"/>
      <c r="J56" s="20"/>
      <c r="K56" s="263"/>
      <c r="L56" s="257"/>
      <c r="M56" s="264"/>
      <c r="N56" s="259"/>
      <c r="O56" s="264"/>
      <c r="P56" s="259"/>
      <c r="Q56" s="265"/>
      <c r="R56" s="261"/>
      <c r="S56" s="266"/>
      <c r="T56" s="20"/>
      <c r="U56" s="267"/>
      <c r="V56" s="257"/>
      <c r="W56" s="268"/>
      <c r="X56" s="259"/>
      <c r="Y56" s="268"/>
      <c r="Z56" s="259"/>
      <c r="AA56" s="269"/>
      <c r="AB56" s="261"/>
      <c r="AC56" s="270"/>
    </row>
    <row r="57" spans="1:29" ht="13.5" thickBot="1">
      <c r="A57" s="170"/>
      <c r="B57" s="170"/>
      <c r="C57" s="15"/>
      <c r="D57" s="15"/>
      <c r="E57" s="15"/>
      <c r="F57" s="15"/>
      <c r="G57" s="15"/>
      <c r="H57" s="15"/>
      <c r="I57" s="15"/>
      <c r="J57" s="20"/>
      <c r="K57" s="351" t="s">
        <v>154</v>
      </c>
      <c r="L57" s="352"/>
      <c r="M57" s="276">
        <f>SUM(M3:M56)</f>
        <v>95.24204263167435</v>
      </c>
      <c r="N57" s="273">
        <f aca="true" t="shared" si="28" ref="N57:S57">SUM(N3:N56)</f>
        <v>326.076424443</v>
      </c>
      <c r="O57" s="276">
        <f t="shared" si="28"/>
        <v>473.3474713244043</v>
      </c>
      <c r="P57" s="273">
        <f t="shared" si="28"/>
        <v>1137.8618552539133</v>
      </c>
      <c r="Q57" s="276">
        <f t="shared" si="28"/>
        <v>688.2408469046349</v>
      </c>
      <c r="R57" s="273">
        <f t="shared" si="28"/>
        <v>857.4219774428444</v>
      </c>
      <c r="S57" s="276">
        <f t="shared" si="28"/>
        <v>1083.932843483169</v>
      </c>
      <c r="T57" s="20"/>
      <c r="U57" s="351" t="s">
        <v>154</v>
      </c>
      <c r="V57" s="352"/>
      <c r="W57" s="289">
        <f>SUM(W3:W56)</f>
        <v>161.93169367857297</v>
      </c>
      <c r="X57" s="290">
        <f aca="true" t="shared" si="29" ref="X57:AC57">SUM(X3:X56)</f>
        <v>606.144761231625</v>
      </c>
      <c r="Y57" s="291">
        <f t="shared" si="29"/>
        <v>853.9216650232321</v>
      </c>
      <c r="Z57" s="290">
        <f t="shared" si="29"/>
        <v>1749.1597256381697</v>
      </c>
      <c r="AA57" s="291">
        <f t="shared" si="29"/>
        <v>1868.3877445166997</v>
      </c>
      <c r="AB57" s="290">
        <f t="shared" si="29"/>
        <v>2327.6687539521517</v>
      </c>
      <c r="AC57" s="292">
        <f t="shared" si="29"/>
        <v>2016.4286436406796</v>
      </c>
    </row>
    <row r="58" spans="1:29" ht="13.5" thickTop="1">
      <c r="A58" s="170"/>
      <c r="B58" s="170"/>
      <c r="C58" s="15"/>
      <c r="D58" s="15"/>
      <c r="E58" s="15"/>
      <c r="F58" s="15"/>
      <c r="G58" s="15"/>
      <c r="H58" s="15"/>
      <c r="I58" s="15"/>
      <c r="J58" s="20"/>
      <c r="K58" s="282"/>
      <c r="L58" s="283"/>
      <c r="M58" s="275"/>
      <c r="N58" s="275"/>
      <c r="O58" s="275"/>
      <c r="P58" s="275"/>
      <c r="Q58" s="275"/>
      <c r="R58" s="275"/>
      <c r="S58" s="275"/>
      <c r="T58" s="20"/>
      <c r="U58" s="170"/>
      <c r="V58" s="232"/>
      <c r="W58" s="280"/>
      <c r="X58" s="280"/>
      <c r="Y58" s="280"/>
      <c r="Z58" s="280"/>
      <c r="AA58" s="288"/>
      <c r="AB58" s="288"/>
      <c r="AC58" s="280"/>
    </row>
    <row r="59" spans="1:29" ht="12.75">
      <c r="A59" s="170"/>
      <c r="B59" s="170"/>
      <c r="C59" s="15"/>
      <c r="D59" s="15"/>
      <c r="E59" s="15"/>
      <c r="F59" s="15"/>
      <c r="G59" s="15"/>
      <c r="H59" s="15"/>
      <c r="I59" s="15"/>
      <c r="J59" s="20"/>
      <c r="K59" s="170"/>
      <c r="L59" s="15"/>
      <c r="M59" s="280"/>
      <c r="N59" s="280"/>
      <c r="O59" s="280"/>
      <c r="P59" s="280"/>
      <c r="Q59" s="280"/>
      <c r="R59" s="280"/>
      <c r="S59" s="280"/>
      <c r="T59" s="20"/>
      <c r="U59" s="170"/>
      <c r="V59" s="232"/>
      <c r="W59" s="280"/>
      <c r="X59" s="280"/>
      <c r="Y59" s="280"/>
      <c r="Z59" s="280"/>
      <c r="AA59" s="288"/>
      <c r="AB59" s="288"/>
      <c r="AC59" s="280"/>
    </row>
    <row r="60" spans="1:29" ht="12.75">
      <c r="A60" s="170"/>
      <c r="B60" s="170"/>
      <c r="C60" s="15"/>
      <c r="D60" s="15"/>
      <c r="E60" s="15"/>
      <c r="F60" s="15"/>
      <c r="G60" s="15"/>
      <c r="H60" s="15"/>
      <c r="I60" s="15"/>
      <c r="J60" s="20"/>
      <c r="K60" s="170"/>
      <c r="L60" s="15"/>
      <c r="M60" s="280"/>
      <c r="N60" s="280"/>
      <c r="O60" s="280"/>
      <c r="P60" s="280"/>
      <c r="Q60" s="280"/>
      <c r="R60" s="280"/>
      <c r="S60" s="280"/>
      <c r="T60" s="20"/>
      <c r="U60" s="170"/>
      <c r="V60" s="232"/>
      <c r="W60" s="280"/>
      <c r="X60" s="280"/>
      <c r="Y60" s="280"/>
      <c r="Z60" s="280"/>
      <c r="AA60" s="288"/>
      <c r="AB60" s="288"/>
      <c r="AC60" s="280"/>
    </row>
    <row r="61" spans="1:29" ht="12.75">
      <c r="A61" s="170"/>
      <c r="B61" s="170"/>
      <c r="C61" s="15"/>
      <c r="D61" s="15"/>
      <c r="E61" s="15"/>
      <c r="F61" s="15"/>
      <c r="G61" s="15"/>
      <c r="H61" s="15"/>
      <c r="I61" s="15"/>
      <c r="J61" s="20"/>
      <c r="K61" s="170"/>
      <c r="L61" s="15"/>
      <c r="M61" s="280"/>
      <c r="N61" s="280"/>
      <c r="O61" s="280"/>
      <c r="P61" s="280"/>
      <c r="Q61" s="280"/>
      <c r="R61" s="280"/>
      <c r="S61" s="280"/>
      <c r="T61" s="20"/>
      <c r="U61" s="170"/>
      <c r="V61" s="232"/>
      <c r="W61" s="280"/>
      <c r="X61" s="280"/>
      <c r="Y61" s="280"/>
      <c r="Z61" s="280"/>
      <c r="AA61" s="288"/>
      <c r="AB61" s="288"/>
      <c r="AC61" s="280"/>
    </row>
    <row r="62" spans="1:29" ht="12.75">
      <c r="A62" s="170"/>
      <c r="B62" s="170"/>
      <c r="C62" s="15"/>
      <c r="D62" s="15"/>
      <c r="E62" s="15"/>
      <c r="F62" s="15"/>
      <c r="G62" s="15"/>
      <c r="H62" s="15"/>
      <c r="I62" s="15"/>
      <c r="J62" s="20"/>
      <c r="K62" s="170"/>
      <c r="L62" s="15"/>
      <c r="M62" s="280"/>
      <c r="N62" s="280"/>
      <c r="O62" s="280"/>
      <c r="P62" s="280"/>
      <c r="Q62" s="280"/>
      <c r="R62" s="280"/>
      <c r="S62" s="280"/>
      <c r="T62" s="20"/>
      <c r="U62" s="170"/>
      <c r="V62" s="232"/>
      <c r="W62" s="280"/>
      <c r="X62" s="280"/>
      <c r="Y62" s="280"/>
      <c r="Z62" s="280"/>
      <c r="AA62" s="288"/>
      <c r="AB62" s="288"/>
      <c r="AC62" s="280"/>
    </row>
    <row r="63" spans="1:29" ht="12.75">
      <c r="A63" s="170"/>
      <c r="B63" s="170"/>
      <c r="C63" s="15"/>
      <c r="D63" s="15"/>
      <c r="E63" s="15"/>
      <c r="F63" s="15"/>
      <c r="G63" s="15"/>
      <c r="H63" s="15"/>
      <c r="I63" s="15"/>
      <c r="J63" s="20"/>
      <c r="K63" s="170"/>
      <c r="L63" s="15"/>
      <c r="M63" s="280"/>
      <c r="N63" s="280"/>
      <c r="O63" s="280"/>
      <c r="P63" s="280"/>
      <c r="Q63" s="280"/>
      <c r="R63" s="280"/>
      <c r="S63" s="280"/>
      <c r="T63" s="20"/>
      <c r="U63" s="170"/>
      <c r="V63" s="232"/>
      <c r="W63" s="280"/>
      <c r="X63" s="280"/>
      <c r="Y63" s="280"/>
      <c r="Z63" s="280"/>
      <c r="AA63" s="288"/>
      <c r="AB63" s="288"/>
      <c r="AC63" s="280"/>
    </row>
    <row r="64" spans="1:29" ht="12.75">
      <c r="A64" s="170"/>
      <c r="B64" s="170"/>
      <c r="C64" s="15"/>
      <c r="D64" s="15"/>
      <c r="E64" s="15"/>
      <c r="F64" s="15"/>
      <c r="G64" s="15"/>
      <c r="H64" s="15"/>
      <c r="I64" s="15"/>
      <c r="J64" s="20"/>
      <c r="K64" s="170"/>
      <c r="L64" s="15"/>
      <c r="M64" s="280"/>
      <c r="N64" s="280"/>
      <c r="O64" s="280"/>
      <c r="P64" s="280"/>
      <c r="Q64" s="280"/>
      <c r="R64" s="280"/>
      <c r="S64" s="280"/>
      <c r="T64" s="20"/>
      <c r="U64" s="170"/>
      <c r="V64" s="232"/>
      <c r="W64" s="280"/>
      <c r="X64" s="280"/>
      <c r="Y64" s="280"/>
      <c r="Z64" s="280"/>
      <c r="AA64" s="288"/>
      <c r="AB64" s="288"/>
      <c r="AC64" s="280"/>
    </row>
    <row r="65" spans="1:29" ht="12.75">
      <c r="A65" s="170"/>
      <c r="B65" s="170"/>
      <c r="C65" s="15"/>
      <c r="D65" s="15"/>
      <c r="E65" s="15"/>
      <c r="F65" s="15"/>
      <c r="G65" s="15"/>
      <c r="H65" s="15"/>
      <c r="I65" s="15"/>
      <c r="J65" s="20"/>
      <c r="K65" s="170"/>
      <c r="L65" s="15"/>
      <c r="M65" s="280"/>
      <c r="N65" s="280"/>
      <c r="O65" s="280"/>
      <c r="P65" s="280"/>
      <c r="Q65" s="280"/>
      <c r="R65" s="280"/>
      <c r="S65" s="280"/>
      <c r="T65" s="20"/>
      <c r="U65" s="170"/>
      <c r="V65" s="232"/>
      <c r="W65" s="280"/>
      <c r="X65" s="280"/>
      <c r="Y65" s="280"/>
      <c r="Z65" s="280"/>
      <c r="AA65" s="288"/>
      <c r="AB65" s="288"/>
      <c r="AC65" s="280"/>
    </row>
  </sheetData>
  <mergeCells count="6">
    <mergeCell ref="K57:L57"/>
    <mergeCell ref="U57:V57"/>
    <mergeCell ref="A1:I1"/>
    <mergeCell ref="K1:S1"/>
    <mergeCell ref="U1:AC1"/>
    <mergeCell ref="A52:B52"/>
  </mergeCells>
  <printOptions/>
  <pageMargins left="0.75" right="0.75" top="1" bottom="1" header="0.5" footer="0.5"/>
  <pageSetup orientation="portrait" paperSize="9"/>
  <ignoredErrors>
    <ignoredError sqref="D5:F5 G5:I5 I7 N5:S5 S7 X5:AC5 AC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I24" sqref="I24"/>
    </sheetView>
  </sheetViews>
  <sheetFormatPr defaultColWidth="9.140625" defaultRowHeight="12.75"/>
  <cols>
    <col min="1" max="1" width="17.8515625" style="0" customWidth="1"/>
  </cols>
  <sheetData>
    <row r="1" spans="1:15" ht="16.5" thickBot="1">
      <c r="A1" s="293" t="s">
        <v>155</v>
      </c>
      <c r="B1" s="293"/>
      <c r="C1" s="293"/>
      <c r="D1" s="293"/>
      <c r="E1" s="293"/>
      <c r="F1" s="294"/>
      <c r="G1" s="20"/>
      <c r="H1" s="20"/>
      <c r="I1" s="20"/>
      <c r="J1" s="20"/>
      <c r="K1" s="20"/>
      <c r="L1" s="20"/>
      <c r="M1" s="20"/>
      <c r="N1" s="20"/>
      <c r="O1" s="20"/>
    </row>
    <row r="2" spans="1:15" ht="17.25" thickBot="1" thickTop="1">
      <c r="A2" s="295" t="s">
        <v>156</v>
      </c>
      <c r="B2" s="296"/>
      <c r="C2" s="296"/>
      <c r="D2" s="296"/>
      <c r="E2" s="296"/>
      <c r="F2" s="297"/>
      <c r="G2" s="20"/>
      <c r="H2" s="20"/>
      <c r="I2" s="20"/>
      <c r="J2" s="20"/>
      <c r="K2" s="20"/>
      <c r="L2" s="20"/>
      <c r="M2" s="20"/>
      <c r="N2" s="20"/>
      <c r="O2" s="20"/>
    </row>
    <row r="3" spans="1:15" ht="16.5" thickTop="1">
      <c r="A3" s="323" t="s">
        <v>157</v>
      </c>
      <c r="B3" s="324" t="s">
        <v>136</v>
      </c>
      <c r="C3" s="324" t="s">
        <v>137</v>
      </c>
      <c r="D3" s="324" t="s">
        <v>138</v>
      </c>
      <c r="E3" s="324" t="s">
        <v>139</v>
      </c>
      <c r="F3" s="325" t="s">
        <v>158</v>
      </c>
      <c r="G3" s="20"/>
      <c r="H3" s="20"/>
      <c r="I3" s="20"/>
      <c r="J3" s="20"/>
      <c r="K3" s="20"/>
      <c r="L3" s="20"/>
      <c r="M3" s="20"/>
      <c r="N3" s="20"/>
      <c r="O3" s="20"/>
    </row>
    <row r="4" spans="1:15" ht="15.75">
      <c r="A4" s="326" t="s">
        <v>129</v>
      </c>
      <c r="B4" s="327">
        <v>212.61274658760522</v>
      </c>
      <c r="C4" s="327">
        <v>375.17818802263264</v>
      </c>
      <c r="D4" s="327">
        <v>103.17873920953782</v>
      </c>
      <c r="E4" s="327">
        <v>54.193249591421065</v>
      </c>
      <c r="F4" s="328">
        <f>AVERAGE(B4:E4)</f>
        <v>186.2907308527992</v>
      </c>
      <c r="G4" s="20"/>
      <c r="H4" s="20"/>
      <c r="I4" s="20"/>
      <c r="J4" s="20"/>
      <c r="K4" s="20"/>
      <c r="L4" s="20"/>
      <c r="M4" s="20"/>
      <c r="N4" s="20"/>
      <c r="O4" s="20"/>
    </row>
    <row r="5" spans="1:15" ht="15.75">
      <c r="A5" s="326" t="s">
        <v>159</v>
      </c>
      <c r="B5" s="327">
        <v>737.2891877820433</v>
      </c>
      <c r="C5" s="327">
        <v>1339.5246447948746</v>
      </c>
      <c r="D5" s="327">
        <v>357.829347731625</v>
      </c>
      <c r="E5" s="327">
        <v>179.499500420625</v>
      </c>
      <c r="F5" s="328">
        <f aca="true" t="shared" si="0" ref="F5:F10">AVERAGE(B5:E5)</f>
        <v>653.5356701822919</v>
      </c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326" t="s">
        <v>130</v>
      </c>
      <c r="B6" s="327">
        <v>1078.7</v>
      </c>
      <c r="C6" s="327">
        <v>1952.7</v>
      </c>
      <c r="D6" s="327">
        <v>536.2</v>
      </c>
      <c r="E6" s="327">
        <v>273.1</v>
      </c>
      <c r="F6" s="328">
        <f t="shared" si="0"/>
        <v>960.1750000000001</v>
      </c>
      <c r="G6" s="20"/>
      <c r="H6" s="20"/>
      <c r="I6" s="20"/>
      <c r="J6" s="20"/>
      <c r="K6" s="20"/>
      <c r="L6" s="20"/>
      <c r="M6" s="20"/>
      <c r="N6" s="20"/>
      <c r="O6" s="20"/>
    </row>
    <row r="7" spans="1:15" ht="15.75">
      <c r="A7" s="326" t="s">
        <v>151</v>
      </c>
      <c r="B7" s="327">
        <v>2528.8</v>
      </c>
      <c r="C7" s="327">
        <v>4339.1</v>
      </c>
      <c r="D7" s="327">
        <v>1240.1</v>
      </c>
      <c r="E7" s="327">
        <v>682.3</v>
      </c>
      <c r="F7" s="328">
        <f t="shared" si="0"/>
        <v>2197.575</v>
      </c>
      <c r="G7" s="20"/>
      <c r="H7" s="20"/>
      <c r="I7" s="20"/>
      <c r="J7" s="20"/>
      <c r="K7" s="20"/>
      <c r="L7" s="20"/>
      <c r="M7" s="20"/>
      <c r="N7" s="20"/>
      <c r="O7" s="20"/>
    </row>
    <row r="8" spans="1:15" ht="15.75">
      <c r="A8" s="326" t="s">
        <v>160</v>
      </c>
      <c r="B8" s="327">
        <v>1641.6376265407273</v>
      </c>
      <c r="C8" s="327">
        <v>3097.510220615506</v>
      </c>
      <c r="D8" s="327">
        <v>790.4640202449449</v>
      </c>
      <c r="E8" s="327">
        <v>349.266645393345</v>
      </c>
      <c r="F8" s="328">
        <f t="shared" si="0"/>
        <v>1469.7196281986307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ht="15.75">
      <c r="A9" s="326" t="s">
        <v>161</v>
      </c>
      <c r="B9" s="327">
        <v>2045.1796581439564</v>
      </c>
      <c r="C9" s="327">
        <v>3858.9301266473303</v>
      </c>
      <c r="D9" s="327">
        <v>984.7733193751495</v>
      </c>
      <c r="E9" s="327">
        <v>435.1222382322305</v>
      </c>
      <c r="F9" s="328">
        <f t="shared" si="0"/>
        <v>1831.0013355996666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ht="16.5" thickBot="1">
      <c r="A10" s="329" t="s">
        <v>132</v>
      </c>
      <c r="B10" s="330">
        <v>2454.0102822107915</v>
      </c>
      <c r="C10" s="330">
        <v>4458.821376806094</v>
      </c>
      <c r="D10" s="330">
        <v>1189.7716890776403</v>
      </c>
      <c r="E10" s="330">
        <v>596.2502939836899</v>
      </c>
      <c r="F10" s="331">
        <f t="shared" si="0"/>
        <v>2174.7134105195537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.5" thickTop="1">
      <c r="A11" s="320"/>
      <c r="B11" s="321"/>
      <c r="C11" s="321"/>
      <c r="D11" s="321"/>
      <c r="E11" s="321"/>
      <c r="F11" s="322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6.5" thickBot="1">
      <c r="A12" s="320"/>
      <c r="B12" s="321"/>
      <c r="C12" s="321"/>
      <c r="D12" s="321"/>
      <c r="E12" s="321"/>
      <c r="F12" s="322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7.25" thickBot="1" thickTop="1">
      <c r="A13" s="304" t="s">
        <v>143</v>
      </c>
      <c r="B13" s="305"/>
      <c r="C13" s="305"/>
      <c r="D13" s="305"/>
      <c r="E13" s="305"/>
      <c r="F13" s="306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6.5" thickTop="1">
      <c r="A14" s="307" t="s">
        <v>129</v>
      </c>
      <c r="B14" s="308">
        <v>320.0305346094604</v>
      </c>
      <c r="C14" s="308">
        <v>515.1280346947009</v>
      </c>
      <c r="D14" s="308">
        <v>161.11156471751622</v>
      </c>
      <c r="E14" s="308">
        <v>95.24204263167435</v>
      </c>
      <c r="F14" s="309">
        <f aca="true" t="shared" si="1" ref="F14:F20">AVERAGE(B14:E14)</f>
        <v>272.87804416333796</v>
      </c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.75">
      <c r="A15" s="298" t="s">
        <v>159</v>
      </c>
      <c r="B15" s="299">
        <v>1162.847134189125</v>
      </c>
      <c r="C15" s="299">
        <v>1934.2310354482497</v>
      </c>
      <c r="D15" s="299">
        <v>581.9701071318751</v>
      </c>
      <c r="E15" s="299">
        <v>326.076424443</v>
      </c>
      <c r="F15" s="300">
        <f t="shared" si="1"/>
        <v>1001.2811753030625</v>
      </c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.75">
      <c r="A16" s="298" t="s">
        <v>130</v>
      </c>
      <c r="B16" s="299">
        <v>1669.8</v>
      </c>
      <c r="C16" s="299">
        <v>2792.3</v>
      </c>
      <c r="D16" s="299">
        <v>837.5</v>
      </c>
      <c r="E16" s="299">
        <v>473.3</v>
      </c>
      <c r="F16" s="300">
        <f t="shared" si="1"/>
        <v>1443.2250000000001</v>
      </c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5.75">
      <c r="A17" s="298" t="s">
        <v>151</v>
      </c>
      <c r="B17" s="299">
        <v>3600</v>
      </c>
      <c r="C17" s="299">
        <v>5626.2</v>
      </c>
      <c r="D17" s="299">
        <v>1823.3</v>
      </c>
      <c r="E17" s="299">
        <v>1138.1</v>
      </c>
      <c r="F17" s="300">
        <f t="shared" si="1"/>
        <v>3046.9</v>
      </c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>
      <c r="A18" s="298" t="s">
        <v>160</v>
      </c>
      <c r="B18" s="299">
        <v>3239.005316972</v>
      </c>
      <c r="C18" s="299">
        <v>6133.847701552558</v>
      </c>
      <c r="D18" s="299">
        <v>1596.8849985334969</v>
      </c>
      <c r="E18" s="299">
        <v>688.2408469046349</v>
      </c>
      <c r="F18" s="300">
        <f t="shared" si="1"/>
        <v>2914.4947159906724</v>
      </c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5.75">
      <c r="A19" s="298" t="s">
        <v>161</v>
      </c>
      <c r="B19" s="299">
        <v>4035.2070882111384</v>
      </c>
      <c r="C19" s="299">
        <v>7641.650229352324</v>
      </c>
      <c r="D19" s="299">
        <v>1989.4260844142057</v>
      </c>
      <c r="E19" s="299">
        <v>857.4219774428444</v>
      </c>
      <c r="F19" s="300">
        <f t="shared" si="1"/>
        <v>3630.9263448551283</v>
      </c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6.5" thickBot="1">
      <c r="A20" s="301" t="s">
        <v>132</v>
      </c>
      <c r="B20" s="302">
        <v>3871.034584717674</v>
      </c>
      <c r="C20" s="302">
        <v>6438.447672990825</v>
      </c>
      <c r="D20" s="302">
        <v>1936.4046170061683</v>
      </c>
      <c r="E20" s="302">
        <v>1083.932843483169</v>
      </c>
      <c r="F20" s="303">
        <f t="shared" si="1"/>
        <v>3332.4549295494594</v>
      </c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6.5" thickTop="1">
      <c r="A21" s="320"/>
      <c r="B21" s="321"/>
      <c r="C21" s="321"/>
      <c r="D21" s="321"/>
      <c r="E21" s="321"/>
      <c r="F21" s="322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6.5" thickBot="1">
      <c r="A22" s="320"/>
      <c r="B22" s="321"/>
      <c r="C22" s="321"/>
      <c r="D22" s="321"/>
      <c r="E22" s="321"/>
      <c r="F22" s="322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7.25" thickBot="1" thickTop="1">
      <c r="A23" s="304" t="s">
        <v>144</v>
      </c>
      <c r="B23" s="305"/>
      <c r="C23" s="305"/>
      <c r="D23" s="305"/>
      <c r="E23" s="305"/>
      <c r="F23" s="306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6.5" thickTop="1">
      <c r="A24" s="307" t="s">
        <v>129</v>
      </c>
      <c r="B24" s="308">
        <v>438.6997942057983</v>
      </c>
      <c r="C24" s="308">
        <v>670.3778072177622</v>
      </c>
      <c r="D24" s="308">
        <v>236.02237300327297</v>
      </c>
      <c r="E24" s="308">
        <v>161.93169367857297</v>
      </c>
      <c r="F24" s="309">
        <f>AVERAGE(B24:E24)</f>
        <v>376.7579170263516</v>
      </c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5.75">
      <c r="A25" s="298" t="s">
        <v>159</v>
      </c>
      <c r="B25" s="299">
        <v>1682.3588044724995</v>
      </c>
      <c r="C25" s="299">
        <v>2585.7584467233755</v>
      </c>
      <c r="D25" s="299">
        <v>892.3351121685001</v>
      </c>
      <c r="E25" s="299">
        <v>606.144761231625</v>
      </c>
      <c r="F25" s="300">
        <f aca="true" t="shared" si="2" ref="F25:F30">AVERAGE(B25:E25)</f>
        <v>1441.649281149</v>
      </c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>
      <c r="A26" s="298" t="s">
        <v>130</v>
      </c>
      <c r="B26" s="299">
        <v>2542.5</v>
      </c>
      <c r="C26" s="299">
        <v>4110.6</v>
      </c>
      <c r="D26" s="299">
        <v>1360.1</v>
      </c>
      <c r="E26" s="299">
        <v>853.9</v>
      </c>
      <c r="F26" s="300">
        <f t="shared" si="2"/>
        <v>2216.775</v>
      </c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5.75">
      <c r="A27" s="298" t="s">
        <v>151</v>
      </c>
      <c r="B27" s="299">
        <v>4653.2</v>
      </c>
      <c r="C27" s="299">
        <v>7147.1</v>
      </c>
      <c r="D27" s="299">
        <v>2553.7</v>
      </c>
      <c r="E27" s="299">
        <v>1749.2</v>
      </c>
      <c r="F27" s="300">
        <f t="shared" si="2"/>
        <v>4025.8</v>
      </c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.75">
      <c r="A28" s="298" t="s">
        <v>160</v>
      </c>
      <c r="B28" s="299">
        <v>8552.932679741374</v>
      </c>
      <c r="C28" s="299">
        <v>16392.93817226504</v>
      </c>
      <c r="D28" s="299">
        <v>4194.4103577622045</v>
      </c>
      <c r="E28" s="299">
        <v>1868.3877445166997</v>
      </c>
      <c r="F28" s="300">
        <f t="shared" si="2"/>
        <v>7752.167238571329</v>
      </c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.75">
      <c r="A29" s="298" t="s">
        <v>161</v>
      </c>
      <c r="B29" s="299">
        <v>11599.808446310088</v>
      </c>
      <c r="C29" s="299">
        <v>22983.4472763347</v>
      </c>
      <c r="D29" s="299">
        <v>5713.529502705641</v>
      </c>
      <c r="E29" s="299">
        <v>2327.6687539521517</v>
      </c>
      <c r="F29" s="300">
        <f t="shared" si="2"/>
        <v>10656.113494825646</v>
      </c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6.5" thickBot="1">
      <c r="A30" s="301" t="s">
        <v>132</v>
      </c>
      <c r="B30" s="302">
        <v>5600.356113069978</v>
      </c>
      <c r="C30" s="302">
        <v>8607.727434023149</v>
      </c>
      <c r="D30" s="302">
        <v>2969.89061858469</v>
      </c>
      <c r="E30" s="302">
        <v>2016.4286436406796</v>
      </c>
      <c r="F30" s="303">
        <f t="shared" si="2"/>
        <v>4798.600702329624</v>
      </c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3.5" thickTop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F21" sqref="F21"/>
    </sheetView>
  </sheetViews>
  <sheetFormatPr defaultColWidth="9.140625" defaultRowHeight="12.75"/>
  <sheetData>
    <row r="1" spans="1:21" ht="16.5" thickTop="1">
      <c r="A1" s="194"/>
      <c r="B1" s="334" t="s">
        <v>128</v>
      </c>
      <c r="C1" s="334"/>
      <c r="D1" s="334"/>
      <c r="E1" s="334"/>
      <c r="F1" s="33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47.25">
      <c r="A2" s="195" t="s">
        <v>133</v>
      </c>
      <c r="B2" s="196" t="s">
        <v>129</v>
      </c>
      <c r="C2" s="196" t="s">
        <v>130</v>
      </c>
      <c r="D2" s="196" t="s">
        <v>59</v>
      </c>
      <c r="E2" s="196" t="s">
        <v>131</v>
      </c>
      <c r="F2" s="197" t="s">
        <v>132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.75">
      <c r="A3" s="207">
        <v>0</v>
      </c>
      <c r="B3" s="208">
        <f>0.35*(0.5*1.225*PI()*(2^2)/4*A3^3)/1000</f>
        <v>0</v>
      </c>
      <c r="C3" s="208">
        <f>0.239*(0.5*1.225*PI()*(5.5^2)/4*A3^3)/1000</f>
        <v>0</v>
      </c>
      <c r="D3" s="208">
        <f>0.246*(0.5*1.225*(14.52)*A3^3)/1000</f>
        <v>0</v>
      </c>
      <c r="E3" s="208">
        <f>0.2228*(0.5*1.225*PI()*(9^2)/4*A3^3)/1000</f>
        <v>0</v>
      </c>
      <c r="F3" s="209">
        <f>0.14*(0.5*1.225*PI()*(10.4^2)/4*A3^3)/1000</f>
        <v>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>
      <c r="A4" s="210">
        <v>1</v>
      </c>
      <c r="B4" s="211">
        <f aca="true" t="shared" si="0" ref="B4:B16">0.35*(0.5*1.225*PI()*(2^2)/4*A4^3)/1000</f>
        <v>0.0006734789251133119</v>
      </c>
      <c r="C4" s="211">
        <f aca="true" t="shared" si="1" ref="C4:C15">0.239*(0.5*1.225*PI()*(5.5^2)/4*A4^3)/1000</f>
        <v>0.003477917327741405</v>
      </c>
      <c r="D4" s="211">
        <f aca="true" t="shared" si="2" ref="D4:D17">0.246*(0.5*1.225*(14.52)*A4^3)/1000</f>
        <v>0.002187801</v>
      </c>
      <c r="E4" s="211">
        <f aca="true" t="shared" si="3" ref="E4:E15">0.2228*(0.5*1.225*PI()*(9^2)/4*A4^3)/1000</f>
        <v>0.008681528189810656</v>
      </c>
      <c r="F4" s="212">
        <f>F3</f>
        <v>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5.75">
      <c r="A5" s="210">
        <v>2</v>
      </c>
      <c r="B5" s="211">
        <f t="shared" si="0"/>
        <v>0.0053878314009064955</v>
      </c>
      <c r="C5" s="211">
        <f t="shared" si="1"/>
        <v>0.02782333862193124</v>
      </c>
      <c r="D5" s="211">
        <f t="shared" si="2"/>
        <v>0.017502408</v>
      </c>
      <c r="E5" s="211">
        <f>E3</f>
        <v>0</v>
      </c>
      <c r="F5" s="212">
        <f>F3</f>
        <v>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5.75">
      <c r="A6" s="210">
        <v>3</v>
      </c>
      <c r="B6" s="211">
        <f t="shared" si="0"/>
        <v>0.018183930978059423</v>
      </c>
      <c r="C6" s="211">
        <f t="shared" si="1"/>
        <v>0.09390376784901794</v>
      </c>
      <c r="D6" s="211">
        <f t="shared" si="2"/>
        <v>0.059070626999999994</v>
      </c>
      <c r="E6" s="211">
        <f t="shared" si="3"/>
        <v>0.23440126112488777</v>
      </c>
      <c r="F6" s="212">
        <f aca="true" t="shared" si="4" ref="F6:F17">0.14*(0.5*1.225*PI()*(10.4^2)/4*A6^3)/1000</f>
        <v>0.19667739745869076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5.75">
      <c r="A7" s="210">
        <v>4</v>
      </c>
      <c r="B7" s="211">
        <f t="shared" si="0"/>
        <v>0.043102651207251964</v>
      </c>
      <c r="C7" s="211">
        <f t="shared" si="1"/>
        <v>0.2225867089754499</v>
      </c>
      <c r="D7" s="211">
        <f t="shared" si="2"/>
        <v>0.140019264</v>
      </c>
      <c r="E7" s="211">
        <f t="shared" si="3"/>
        <v>0.555617804147882</v>
      </c>
      <c r="F7" s="212">
        <f t="shared" si="4"/>
        <v>0.4661982754576374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5.75">
      <c r="A8" s="210">
        <f>A7+1</f>
        <v>5</v>
      </c>
      <c r="B8" s="211">
        <f t="shared" si="0"/>
        <v>0.08418486563916398</v>
      </c>
      <c r="C8" s="211">
        <f t="shared" si="1"/>
        <v>0.4347396659676756</v>
      </c>
      <c r="D8" s="211">
        <f t="shared" si="2"/>
        <v>0.273475125</v>
      </c>
      <c r="E8" s="211">
        <f t="shared" si="3"/>
        <v>1.085191023726332</v>
      </c>
      <c r="F8" s="212">
        <f t="shared" si="4"/>
        <v>0.9105435067531981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5.75">
      <c r="A9" s="210">
        <f aca="true" t="shared" si="5" ref="A9:A23">A8+1</f>
        <v>6</v>
      </c>
      <c r="B9" s="211">
        <f t="shared" si="0"/>
        <v>0.14547144782447538</v>
      </c>
      <c r="C9" s="211">
        <f t="shared" si="1"/>
        <v>0.7512301427921435</v>
      </c>
      <c r="D9" s="211">
        <f t="shared" si="2"/>
        <v>0.47256501599999995</v>
      </c>
      <c r="E9" s="211">
        <f t="shared" si="3"/>
        <v>1.8752100889991021</v>
      </c>
      <c r="F9" s="212">
        <f t="shared" si="4"/>
        <v>1.573419179669526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5.75">
      <c r="A10" s="210">
        <f t="shared" si="5"/>
        <v>7</v>
      </c>
      <c r="B10" s="211">
        <f t="shared" si="0"/>
        <v>0.231003271313866</v>
      </c>
      <c r="C10" s="211">
        <f t="shared" si="1"/>
        <v>1.192925643415302</v>
      </c>
      <c r="D10" s="211">
        <f t="shared" si="2"/>
        <v>0.750415743</v>
      </c>
      <c r="E10" s="211">
        <f t="shared" si="3"/>
        <v>2.9777641691050554</v>
      </c>
      <c r="F10" s="212">
        <f t="shared" si="4"/>
        <v>2.4985313825307753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5.75">
      <c r="A11" s="210">
        <f t="shared" si="5"/>
        <v>8</v>
      </c>
      <c r="B11" s="211">
        <f t="shared" si="0"/>
        <v>0.3448212096580157</v>
      </c>
      <c r="C11" s="211">
        <f t="shared" si="1"/>
        <v>1.7806936718035993</v>
      </c>
      <c r="D11" s="211">
        <f t="shared" si="2"/>
        <v>1.120154112</v>
      </c>
      <c r="E11" s="211">
        <f t="shared" si="3"/>
        <v>4.444942433183056</v>
      </c>
      <c r="F11" s="212">
        <f t="shared" si="4"/>
        <v>3.7295862036610994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5.75">
      <c r="A12" s="210">
        <f t="shared" si="5"/>
        <v>9</v>
      </c>
      <c r="B12" s="211">
        <f t="shared" si="0"/>
        <v>0.49096613640760445</v>
      </c>
      <c r="C12" s="211">
        <f t="shared" si="1"/>
        <v>2.5354017319234843</v>
      </c>
      <c r="D12" s="211">
        <f t="shared" si="2"/>
        <v>1.594906929</v>
      </c>
      <c r="E12" s="211">
        <f t="shared" si="3"/>
        <v>6.328834050371969</v>
      </c>
      <c r="F12" s="212">
        <f t="shared" si="4"/>
        <v>5.310289731384651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5.75">
      <c r="A13" s="210">
        <f t="shared" si="5"/>
        <v>10</v>
      </c>
      <c r="B13" s="211">
        <f t="shared" si="0"/>
        <v>0.6734789251133119</v>
      </c>
      <c r="C13" s="211">
        <f t="shared" si="1"/>
        <v>3.477917327741405</v>
      </c>
      <c r="D13" s="211">
        <f t="shared" si="2"/>
        <v>2.187801</v>
      </c>
      <c r="E13" s="211">
        <f t="shared" si="3"/>
        <v>8.681528189810656</v>
      </c>
      <c r="F13" s="212">
        <f t="shared" si="4"/>
        <v>7.2843480540255845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>
      <c r="A14" s="210">
        <f t="shared" si="5"/>
        <v>11</v>
      </c>
      <c r="B14" s="211">
        <f t="shared" si="0"/>
        <v>0.8964004493258182</v>
      </c>
      <c r="C14" s="211">
        <f t="shared" si="1"/>
        <v>4.62910796322381</v>
      </c>
      <c r="D14" s="211">
        <f t="shared" si="2"/>
        <v>2.911963131</v>
      </c>
      <c r="E14" s="211">
        <f t="shared" si="3"/>
        <v>11.555114020637983</v>
      </c>
      <c r="F14" s="212">
        <f t="shared" si="4"/>
        <v>9.695467259908051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5.75">
      <c r="A15" s="210">
        <f t="shared" si="5"/>
        <v>12</v>
      </c>
      <c r="B15" s="211">
        <f t="shared" si="0"/>
        <v>1.163771582595803</v>
      </c>
      <c r="C15" s="211">
        <f t="shared" si="1"/>
        <v>6.009841142337148</v>
      </c>
      <c r="D15" s="211">
        <f t="shared" si="2"/>
        <v>3.7805201279999996</v>
      </c>
      <c r="E15" s="211">
        <f t="shared" si="3"/>
        <v>15.001680711992817</v>
      </c>
      <c r="F15" s="212">
        <f t="shared" si="4"/>
        <v>12.587353437356208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5.75">
      <c r="A16" s="210">
        <f t="shared" si="5"/>
        <v>13</v>
      </c>
      <c r="B16" s="211">
        <f t="shared" si="0"/>
        <v>1.4796331984739464</v>
      </c>
      <c r="C16" s="211">
        <f>C15</f>
        <v>6.009841142337148</v>
      </c>
      <c r="D16" s="211">
        <f t="shared" si="2"/>
        <v>4.8065987969999995</v>
      </c>
      <c r="E16" s="211">
        <f>E15</f>
        <v>15.001680711992817</v>
      </c>
      <c r="F16" s="212">
        <f t="shared" si="4"/>
        <v>16.00371267469421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5.75">
      <c r="A17" s="210">
        <f t="shared" si="5"/>
        <v>14</v>
      </c>
      <c r="B17" s="211">
        <f>B16</f>
        <v>1.4796331984739464</v>
      </c>
      <c r="C17" s="211">
        <f aca="true" t="shared" si="6" ref="C17:C23">C16</f>
        <v>6.009841142337148</v>
      </c>
      <c r="D17" s="211">
        <f t="shared" si="2"/>
        <v>6.003325944</v>
      </c>
      <c r="E17" s="211">
        <f aca="true" t="shared" si="7" ref="E17:E23">E16</f>
        <v>15.001680711992817</v>
      </c>
      <c r="F17" s="212">
        <f t="shared" si="4"/>
        <v>19.988251060246203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5.75">
      <c r="A18" s="210">
        <f t="shared" si="5"/>
        <v>15</v>
      </c>
      <c r="B18" s="211">
        <f>B16</f>
        <v>1.4796331984739464</v>
      </c>
      <c r="C18" s="211">
        <f t="shared" si="6"/>
        <v>6.009841142337148</v>
      </c>
      <c r="D18" s="211">
        <f>D17</f>
        <v>6.003325944</v>
      </c>
      <c r="E18" s="211">
        <f t="shared" si="7"/>
        <v>15.001680711992817</v>
      </c>
      <c r="F18" s="212">
        <f>F17</f>
        <v>19.988251060246203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5.75">
      <c r="A19" s="210">
        <f t="shared" si="5"/>
        <v>16</v>
      </c>
      <c r="B19" s="211">
        <f>B16</f>
        <v>1.4796331984739464</v>
      </c>
      <c r="C19" s="211">
        <f t="shared" si="6"/>
        <v>6.009841142337148</v>
      </c>
      <c r="D19" s="211">
        <f>D17</f>
        <v>6.003325944</v>
      </c>
      <c r="E19" s="211">
        <f t="shared" si="7"/>
        <v>15.001680711992817</v>
      </c>
      <c r="F19" s="212">
        <f>F17</f>
        <v>19.988251060246203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5.75">
      <c r="A20" s="210">
        <f t="shared" si="5"/>
        <v>17</v>
      </c>
      <c r="B20" s="211">
        <f>B16</f>
        <v>1.4796331984739464</v>
      </c>
      <c r="C20" s="211">
        <f t="shared" si="6"/>
        <v>6.009841142337148</v>
      </c>
      <c r="D20" s="211">
        <f>D17</f>
        <v>6.003325944</v>
      </c>
      <c r="E20" s="211">
        <f t="shared" si="7"/>
        <v>15.001680711992817</v>
      </c>
      <c r="F20" s="212">
        <f>F17</f>
        <v>19.988251060246203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5.75">
      <c r="A21" s="210">
        <f t="shared" si="5"/>
        <v>18</v>
      </c>
      <c r="B21" s="211">
        <f>B16</f>
        <v>1.4796331984739464</v>
      </c>
      <c r="C21" s="211">
        <f t="shared" si="6"/>
        <v>6.009841142337148</v>
      </c>
      <c r="D21" s="211">
        <f>D17</f>
        <v>6.003325944</v>
      </c>
      <c r="E21" s="211">
        <f t="shared" si="7"/>
        <v>15.001680711992817</v>
      </c>
      <c r="F21" s="212">
        <f>F17</f>
        <v>19.988251060246203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5.75">
      <c r="A22" s="213">
        <f t="shared" si="5"/>
        <v>19</v>
      </c>
      <c r="B22" s="211">
        <f>B16</f>
        <v>1.4796331984739464</v>
      </c>
      <c r="C22" s="211">
        <f t="shared" si="6"/>
        <v>6.009841142337148</v>
      </c>
      <c r="D22" s="211">
        <f>D17</f>
        <v>6.003325944</v>
      </c>
      <c r="E22" s="211">
        <f t="shared" si="7"/>
        <v>15.001680711992817</v>
      </c>
      <c r="F22" s="212">
        <f>F17</f>
        <v>19.988251060246203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6.5" thickBot="1">
      <c r="A23" s="214">
        <f t="shared" si="5"/>
        <v>20</v>
      </c>
      <c r="B23" s="215">
        <f>B16</f>
        <v>1.4796331984739464</v>
      </c>
      <c r="C23" s="215">
        <f t="shared" si="6"/>
        <v>6.009841142337148</v>
      </c>
      <c r="D23" s="215">
        <f>D17</f>
        <v>6.003325944</v>
      </c>
      <c r="E23" s="215">
        <f t="shared" si="7"/>
        <v>15.001680711992817</v>
      </c>
      <c r="F23" s="216">
        <f>F17</f>
        <v>19.988251060246203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3.5" thickTop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</sheetData>
  <mergeCells count="1">
    <mergeCell ref="B1:F1"/>
  </mergeCells>
  <printOptions/>
  <pageMargins left="0.75" right="0.75" top="1" bottom="1" header="0.5" footer="0.5"/>
  <pageSetup orientation="portrait" paperSize="9"/>
  <ignoredErrors>
    <ignoredError sqref="D16:D17 D19:D23 E5 E19:E2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9"/>
  <sheetViews>
    <sheetView workbookViewId="0" topLeftCell="A1">
      <selection activeCell="F21" sqref="F21"/>
    </sheetView>
  </sheetViews>
  <sheetFormatPr defaultColWidth="9.140625" defaultRowHeight="12.75"/>
  <cols>
    <col min="1" max="1" width="21.8515625" style="0" customWidth="1"/>
    <col min="2" max="2" width="23.00390625" style="0" customWidth="1"/>
    <col min="3" max="3" width="8.8515625" style="0" customWidth="1"/>
    <col min="4" max="4" width="14.00390625" style="0" customWidth="1"/>
    <col min="5" max="5" width="13.140625" style="0" customWidth="1"/>
    <col min="6" max="10" width="11.421875" style="0" customWidth="1"/>
  </cols>
  <sheetData>
    <row r="1" spans="1:15" ht="31.5">
      <c r="A1" s="337" t="s">
        <v>115</v>
      </c>
      <c r="B1" s="337"/>
      <c r="C1" s="337"/>
      <c r="D1" s="337"/>
      <c r="E1" s="337"/>
      <c r="F1" s="168"/>
      <c r="G1" s="168"/>
      <c r="H1" s="168"/>
      <c r="I1" s="168"/>
      <c r="J1" s="168"/>
      <c r="K1" s="20"/>
      <c r="L1" s="20"/>
      <c r="M1" s="20"/>
      <c r="N1" s="20"/>
      <c r="O1" s="20"/>
    </row>
    <row r="2" spans="1:15" ht="31.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20"/>
      <c r="L2" s="20"/>
      <c r="M2" s="20"/>
      <c r="N2" s="20"/>
      <c r="O2" s="20"/>
    </row>
    <row r="3" spans="1:15" ht="26.25">
      <c r="A3" s="336" t="s">
        <v>117</v>
      </c>
      <c r="B3" s="336"/>
      <c r="C3" s="20"/>
      <c r="D3" s="39" t="s">
        <v>1</v>
      </c>
      <c r="E3" s="40">
        <v>0.1</v>
      </c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20" t="s">
        <v>116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3.5" thickBot="1">
      <c r="A6" s="41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0"/>
      <c r="O6" s="20"/>
    </row>
    <row r="7" spans="1:15" ht="64.5" thickTop="1">
      <c r="A7" s="49" t="s">
        <v>3</v>
      </c>
      <c r="B7" s="42" t="s">
        <v>23</v>
      </c>
      <c r="C7" s="22" t="s">
        <v>24</v>
      </c>
      <c r="D7" s="21" t="s">
        <v>12</v>
      </c>
      <c r="E7" s="178" t="s">
        <v>13</v>
      </c>
      <c r="F7" s="185"/>
      <c r="G7" s="175"/>
      <c r="H7" s="175"/>
      <c r="I7" s="175"/>
      <c r="J7" s="175"/>
      <c r="K7" s="24"/>
      <c r="L7" s="24"/>
      <c r="M7" s="24"/>
      <c r="N7" s="20"/>
      <c r="O7" s="20"/>
    </row>
    <row r="8" spans="1:15" ht="12.75">
      <c r="A8" s="50" t="s">
        <v>55</v>
      </c>
      <c r="B8" s="43"/>
      <c r="C8" s="2"/>
      <c r="D8" s="3"/>
      <c r="E8" s="179"/>
      <c r="F8" s="186"/>
      <c r="G8" s="176"/>
      <c r="H8" s="176"/>
      <c r="I8" s="176"/>
      <c r="J8" s="176"/>
      <c r="K8" s="24"/>
      <c r="L8" s="24"/>
      <c r="M8" s="24"/>
      <c r="N8" s="20"/>
      <c r="O8" s="20"/>
    </row>
    <row r="9" spans="1:15" ht="12.75">
      <c r="A9" s="51"/>
      <c r="B9" s="44" t="s">
        <v>14</v>
      </c>
      <c r="C9" s="4">
        <v>36</v>
      </c>
      <c r="D9" s="4">
        <v>4</v>
      </c>
      <c r="E9" s="180">
        <v>158.4</v>
      </c>
      <c r="F9" s="187"/>
      <c r="G9" s="177"/>
      <c r="H9" s="177"/>
      <c r="I9" s="177"/>
      <c r="J9" s="177"/>
      <c r="K9" s="24"/>
      <c r="L9" s="24"/>
      <c r="M9" s="24"/>
      <c r="N9" s="20"/>
      <c r="O9" s="20"/>
    </row>
    <row r="10" spans="1:15" ht="12.75">
      <c r="A10" s="51"/>
      <c r="B10" s="44" t="s">
        <v>15</v>
      </c>
      <c r="C10" s="4">
        <v>2000</v>
      </c>
      <c r="D10" s="4">
        <v>2</v>
      </c>
      <c r="E10" s="180">
        <v>4000</v>
      </c>
      <c r="F10" s="187"/>
      <c r="G10" s="177"/>
      <c r="H10" s="177"/>
      <c r="I10" s="177"/>
      <c r="J10" s="177"/>
      <c r="K10" s="24"/>
      <c r="L10" s="24"/>
      <c r="M10" s="24"/>
      <c r="N10" s="20"/>
      <c r="O10" s="20"/>
    </row>
    <row r="11" spans="1:15" ht="12.75">
      <c r="A11" s="51"/>
      <c r="B11" s="44" t="s">
        <v>16</v>
      </c>
      <c r="C11" s="4">
        <v>350</v>
      </c>
      <c r="D11" s="4">
        <v>1</v>
      </c>
      <c r="E11" s="180">
        <v>350</v>
      </c>
      <c r="F11" s="187"/>
      <c r="G11" s="177"/>
      <c r="H11" s="177"/>
      <c r="I11" s="177"/>
      <c r="J11" s="177"/>
      <c r="K11" s="24"/>
      <c r="L11" s="24"/>
      <c r="M11" s="24"/>
      <c r="N11" s="20"/>
      <c r="O11" s="20"/>
    </row>
    <row r="12" spans="1:15" ht="12.75">
      <c r="A12" s="52"/>
      <c r="B12" s="45" t="s">
        <v>17</v>
      </c>
      <c r="C12" s="5">
        <v>200</v>
      </c>
      <c r="D12" s="5">
        <v>1</v>
      </c>
      <c r="E12" s="181">
        <v>200</v>
      </c>
      <c r="F12" s="187"/>
      <c r="G12" s="177"/>
      <c r="H12" s="177"/>
      <c r="I12" s="177"/>
      <c r="J12" s="177"/>
      <c r="K12" s="24"/>
      <c r="L12" s="24"/>
      <c r="M12" s="24"/>
      <c r="N12" s="20"/>
      <c r="O12" s="20"/>
    </row>
    <row r="13" spans="1:15" ht="12.75">
      <c r="A13" s="50" t="s">
        <v>8</v>
      </c>
      <c r="B13" s="43"/>
      <c r="C13" s="6"/>
      <c r="D13" s="6"/>
      <c r="E13" s="182"/>
      <c r="F13" s="188"/>
      <c r="G13" s="177"/>
      <c r="H13" s="177"/>
      <c r="I13" s="177"/>
      <c r="J13" s="177"/>
      <c r="K13" s="24"/>
      <c r="L13" s="24"/>
      <c r="M13" s="24"/>
      <c r="N13" s="20"/>
      <c r="O13" s="20"/>
    </row>
    <row r="14" spans="1:15" ht="12.75">
      <c r="A14" s="51"/>
      <c r="B14" s="44" t="s">
        <v>15</v>
      </c>
      <c r="C14" s="4">
        <v>2000</v>
      </c>
      <c r="D14" s="4">
        <v>2</v>
      </c>
      <c r="E14" s="180">
        <v>4000</v>
      </c>
      <c r="F14" s="187"/>
      <c r="G14" s="177"/>
      <c r="H14" s="177"/>
      <c r="I14" s="177"/>
      <c r="J14" s="177"/>
      <c r="K14" s="24"/>
      <c r="L14" s="24"/>
      <c r="M14" s="24"/>
      <c r="N14" s="20"/>
      <c r="O14" s="20"/>
    </row>
    <row r="15" spans="1:15" ht="12.75">
      <c r="A15" s="51"/>
      <c r="B15" s="44" t="s">
        <v>14</v>
      </c>
      <c r="C15" s="4">
        <v>36</v>
      </c>
      <c r="D15" s="4">
        <v>9</v>
      </c>
      <c r="E15" s="180">
        <v>356.4</v>
      </c>
      <c r="F15" s="187"/>
      <c r="G15" s="177"/>
      <c r="H15" s="177"/>
      <c r="I15" s="177"/>
      <c r="J15" s="177"/>
      <c r="K15" s="24"/>
      <c r="L15" s="24"/>
      <c r="M15" s="24"/>
      <c r="N15" s="20"/>
      <c r="O15" s="20"/>
    </row>
    <row r="16" spans="1:15" ht="12.75">
      <c r="A16" s="51"/>
      <c r="B16" s="44" t="s">
        <v>18</v>
      </c>
      <c r="C16" s="4">
        <v>6000</v>
      </c>
      <c r="D16" s="4">
        <v>1</v>
      </c>
      <c r="E16" s="180">
        <v>6000</v>
      </c>
      <c r="F16" s="187"/>
      <c r="G16" s="177"/>
      <c r="H16" s="177"/>
      <c r="I16" s="177"/>
      <c r="J16" s="177"/>
      <c r="K16" s="24"/>
      <c r="L16" s="24"/>
      <c r="M16" s="24"/>
      <c r="N16" s="20"/>
      <c r="O16" s="20"/>
    </row>
    <row r="17" spans="1:15" ht="12.75">
      <c r="A17" s="50" t="s">
        <v>19</v>
      </c>
      <c r="B17" s="43"/>
      <c r="C17" s="6"/>
      <c r="D17" s="6"/>
      <c r="E17" s="182"/>
      <c r="F17" s="188"/>
      <c r="G17" s="177"/>
      <c r="H17" s="177"/>
      <c r="I17" s="177"/>
      <c r="J17" s="177"/>
      <c r="K17" s="24"/>
      <c r="L17" s="24"/>
      <c r="M17" s="24"/>
      <c r="N17" s="20"/>
      <c r="O17" s="20"/>
    </row>
    <row r="18" spans="1:15" ht="12.75">
      <c r="A18" s="51"/>
      <c r="B18" s="44" t="s">
        <v>14</v>
      </c>
      <c r="C18" s="4">
        <v>58</v>
      </c>
      <c r="D18" s="4">
        <v>9</v>
      </c>
      <c r="E18" s="180">
        <v>574.2</v>
      </c>
      <c r="F18" s="187"/>
      <c r="G18" s="177"/>
      <c r="H18" s="177"/>
      <c r="I18" s="177"/>
      <c r="J18" s="177"/>
      <c r="K18" s="24"/>
      <c r="L18" s="24"/>
      <c r="M18" s="24"/>
      <c r="N18" s="20"/>
      <c r="O18" s="20"/>
    </row>
    <row r="19" spans="1:15" ht="12.75">
      <c r="A19" s="52"/>
      <c r="B19" s="45" t="s">
        <v>20</v>
      </c>
      <c r="C19" s="5">
        <v>150</v>
      </c>
      <c r="D19" s="5">
        <v>3</v>
      </c>
      <c r="E19" s="181">
        <v>450</v>
      </c>
      <c r="F19" s="187"/>
      <c r="G19" s="177"/>
      <c r="H19" s="177"/>
      <c r="I19" s="177"/>
      <c r="J19" s="177"/>
      <c r="K19" s="24"/>
      <c r="L19" s="24"/>
      <c r="M19" s="24"/>
      <c r="N19" s="20"/>
      <c r="O19" s="20"/>
    </row>
    <row r="20" spans="1:15" ht="12.75">
      <c r="A20" s="50" t="s">
        <v>21</v>
      </c>
      <c r="B20" s="43"/>
      <c r="C20" s="6"/>
      <c r="D20" s="6"/>
      <c r="E20" s="182"/>
      <c r="F20" s="188"/>
      <c r="G20" s="177"/>
      <c r="H20" s="177"/>
      <c r="I20" s="177"/>
      <c r="J20" s="177"/>
      <c r="K20" s="24"/>
      <c r="L20" s="24"/>
      <c r="M20" s="24"/>
      <c r="N20" s="20"/>
      <c r="O20" s="20"/>
    </row>
    <row r="21" spans="1:15" ht="12.75">
      <c r="A21" s="51"/>
      <c r="B21" s="44" t="s">
        <v>14</v>
      </c>
      <c r="C21" s="4">
        <v>58</v>
      </c>
      <c r="D21" s="4">
        <v>6</v>
      </c>
      <c r="E21" s="180">
        <v>382.8</v>
      </c>
      <c r="F21" s="187"/>
      <c r="G21" s="177"/>
      <c r="H21" s="177"/>
      <c r="I21" s="177"/>
      <c r="J21" s="177"/>
      <c r="K21" s="24"/>
      <c r="L21" s="24"/>
      <c r="M21" s="24"/>
      <c r="N21" s="20"/>
      <c r="O21" s="20"/>
    </row>
    <row r="22" spans="1:15" ht="12.75">
      <c r="A22" s="52"/>
      <c r="B22" s="45" t="s">
        <v>20</v>
      </c>
      <c r="C22" s="5">
        <v>150</v>
      </c>
      <c r="D22" s="5">
        <v>1</v>
      </c>
      <c r="E22" s="181">
        <v>150</v>
      </c>
      <c r="F22" s="187"/>
      <c r="G22" s="177"/>
      <c r="H22" s="177"/>
      <c r="I22" s="177"/>
      <c r="J22" s="177"/>
      <c r="K22" s="24"/>
      <c r="L22" s="24"/>
      <c r="M22" s="24"/>
      <c r="N22" s="20"/>
      <c r="O22" s="20"/>
    </row>
    <row r="23" spans="1:15" ht="12.75">
      <c r="A23" s="50" t="s">
        <v>4</v>
      </c>
      <c r="B23" s="43"/>
      <c r="C23" s="6"/>
      <c r="D23" s="6"/>
      <c r="E23" s="182"/>
      <c r="F23" s="188"/>
      <c r="G23" s="177"/>
      <c r="H23" s="177"/>
      <c r="I23" s="177"/>
      <c r="J23" s="177"/>
      <c r="K23" s="24"/>
      <c r="L23" s="24"/>
      <c r="M23" s="24"/>
      <c r="N23" s="20"/>
      <c r="O23" s="20"/>
    </row>
    <row r="24" spans="1:15" ht="12.75">
      <c r="A24" s="51"/>
      <c r="B24" s="44" t="s">
        <v>14</v>
      </c>
      <c r="C24" s="4">
        <v>36</v>
      </c>
      <c r="D24" s="4">
        <v>29</v>
      </c>
      <c r="E24" s="180">
        <v>1148.4</v>
      </c>
      <c r="F24" s="187"/>
      <c r="G24" s="177"/>
      <c r="H24" s="177"/>
      <c r="I24" s="177"/>
      <c r="J24" s="177"/>
      <c r="K24" s="24"/>
      <c r="L24" s="24"/>
      <c r="M24" s="24"/>
      <c r="N24" s="20"/>
      <c r="O24" s="20"/>
    </row>
    <row r="25" spans="1:15" ht="12.75">
      <c r="A25" s="51"/>
      <c r="B25" s="44" t="s">
        <v>20</v>
      </c>
      <c r="C25" s="4">
        <v>2000</v>
      </c>
      <c r="D25" s="4">
        <v>4</v>
      </c>
      <c r="E25" s="180">
        <v>8000</v>
      </c>
      <c r="F25" s="187"/>
      <c r="G25" s="177"/>
      <c r="H25" s="177"/>
      <c r="I25" s="177"/>
      <c r="J25" s="177"/>
      <c r="K25" s="24"/>
      <c r="L25" s="24"/>
      <c r="M25" s="24"/>
      <c r="N25" s="20"/>
      <c r="O25" s="20"/>
    </row>
    <row r="26" spans="1:15" ht="12.75">
      <c r="A26" s="52"/>
      <c r="B26" s="45" t="s">
        <v>22</v>
      </c>
      <c r="C26" s="5">
        <v>10000</v>
      </c>
      <c r="D26" s="5">
        <v>1</v>
      </c>
      <c r="E26" s="181">
        <v>10000</v>
      </c>
      <c r="F26" s="187"/>
      <c r="G26" s="177"/>
      <c r="H26" s="177"/>
      <c r="I26" s="177"/>
      <c r="J26" s="177"/>
      <c r="K26" s="24"/>
      <c r="L26" s="24"/>
      <c r="M26" s="24"/>
      <c r="N26" s="20"/>
      <c r="O26" s="20"/>
    </row>
    <row r="27" spans="1:15" ht="12.75">
      <c r="A27" s="53" t="s">
        <v>9</v>
      </c>
      <c r="B27" s="7"/>
      <c r="C27" s="8"/>
      <c r="D27" s="8"/>
      <c r="E27" s="8"/>
      <c r="F27" s="189"/>
      <c r="G27" s="177"/>
      <c r="H27" s="177"/>
      <c r="I27" s="177"/>
      <c r="J27" s="177"/>
      <c r="K27" s="24"/>
      <c r="L27" s="24"/>
      <c r="M27" s="24"/>
      <c r="N27" s="20"/>
      <c r="O27" s="20"/>
    </row>
    <row r="28" spans="1:15" ht="12.75">
      <c r="A28" s="50" t="s">
        <v>25</v>
      </c>
      <c r="B28" s="43"/>
      <c r="C28" s="6"/>
      <c r="D28" s="6"/>
      <c r="E28" s="182"/>
      <c r="F28" s="188"/>
      <c r="G28" s="177"/>
      <c r="H28" s="177"/>
      <c r="I28" s="177"/>
      <c r="J28" s="177"/>
      <c r="K28" s="24"/>
      <c r="L28" s="24"/>
      <c r="M28" s="24"/>
      <c r="N28" s="20"/>
      <c r="O28" s="20"/>
    </row>
    <row r="29" spans="1:15" ht="12.75">
      <c r="A29" s="51"/>
      <c r="B29" s="44" t="s">
        <v>14</v>
      </c>
      <c r="C29" s="4">
        <v>36</v>
      </c>
      <c r="D29" s="4">
        <v>4</v>
      </c>
      <c r="E29" s="180">
        <v>158.4</v>
      </c>
      <c r="F29" s="187"/>
      <c r="G29" s="177"/>
      <c r="H29" s="177"/>
      <c r="I29" s="177"/>
      <c r="J29" s="177"/>
      <c r="K29" s="24"/>
      <c r="L29" s="24"/>
      <c r="M29" s="24"/>
      <c r="N29" s="20"/>
      <c r="O29" s="20"/>
    </row>
    <row r="30" spans="1:15" ht="12.75">
      <c r="A30" s="52"/>
      <c r="B30" s="45" t="s">
        <v>20</v>
      </c>
      <c r="C30" s="5">
        <v>2000</v>
      </c>
      <c r="D30" s="5">
        <v>2</v>
      </c>
      <c r="E30" s="181">
        <v>4000</v>
      </c>
      <c r="F30" s="187"/>
      <c r="G30" s="177"/>
      <c r="H30" s="177"/>
      <c r="I30" s="177"/>
      <c r="J30" s="177"/>
      <c r="K30" s="24"/>
      <c r="L30" s="24"/>
      <c r="M30" s="24"/>
      <c r="N30" s="20"/>
      <c r="O30" s="20"/>
    </row>
    <row r="31" spans="1:15" ht="12.75">
      <c r="A31" s="50" t="s">
        <v>26</v>
      </c>
      <c r="B31" s="43"/>
      <c r="C31" s="6"/>
      <c r="D31" s="6"/>
      <c r="E31" s="182"/>
      <c r="F31" s="188"/>
      <c r="G31" s="177"/>
      <c r="H31" s="177"/>
      <c r="I31" s="177"/>
      <c r="J31" s="177"/>
      <c r="K31" s="24"/>
      <c r="L31" s="24"/>
      <c r="M31" s="24"/>
      <c r="N31" s="20"/>
      <c r="O31" s="20"/>
    </row>
    <row r="32" spans="1:15" ht="12.75">
      <c r="A32" s="51"/>
      <c r="B32" s="44" t="s">
        <v>14</v>
      </c>
      <c r="C32" s="4">
        <v>36</v>
      </c>
      <c r="D32" s="4">
        <v>4</v>
      </c>
      <c r="E32" s="180">
        <v>158.4</v>
      </c>
      <c r="F32" s="187"/>
      <c r="G32" s="177"/>
      <c r="H32" s="177"/>
      <c r="I32" s="177"/>
      <c r="J32" s="177"/>
      <c r="K32" s="24"/>
      <c r="L32" s="24"/>
      <c r="M32" s="24"/>
      <c r="N32" s="20"/>
      <c r="O32" s="20"/>
    </row>
    <row r="33" spans="1:15" ht="12.75">
      <c r="A33" s="52"/>
      <c r="B33" s="45" t="s">
        <v>20</v>
      </c>
      <c r="C33" s="5">
        <v>2000</v>
      </c>
      <c r="D33" s="5">
        <v>2</v>
      </c>
      <c r="E33" s="181">
        <v>4000</v>
      </c>
      <c r="F33" s="187"/>
      <c r="G33" s="177"/>
      <c r="H33" s="177"/>
      <c r="I33" s="177"/>
      <c r="J33" s="177"/>
      <c r="K33" s="24"/>
      <c r="L33" s="24"/>
      <c r="M33" s="24"/>
      <c r="N33" s="20"/>
      <c r="O33" s="20"/>
    </row>
    <row r="34" spans="1:15" ht="12.75">
      <c r="A34" s="50" t="s">
        <v>27</v>
      </c>
      <c r="B34" s="43"/>
      <c r="C34" s="6"/>
      <c r="D34" s="6"/>
      <c r="E34" s="182"/>
      <c r="F34" s="188"/>
      <c r="G34" s="177"/>
      <c r="H34" s="177"/>
      <c r="I34" s="177"/>
      <c r="J34" s="177"/>
      <c r="K34" s="24"/>
      <c r="L34" s="24"/>
      <c r="M34" s="24"/>
      <c r="N34" s="20"/>
      <c r="O34" s="20"/>
    </row>
    <row r="35" spans="1:15" ht="12.75">
      <c r="A35" s="51"/>
      <c r="B35" s="44" t="s">
        <v>14</v>
      </c>
      <c r="C35" s="4">
        <v>36</v>
      </c>
      <c r="D35" s="4">
        <v>2</v>
      </c>
      <c r="E35" s="180">
        <v>79.2</v>
      </c>
      <c r="F35" s="187"/>
      <c r="G35" s="177"/>
      <c r="H35" s="177"/>
      <c r="I35" s="177"/>
      <c r="J35" s="177"/>
      <c r="K35" s="24"/>
      <c r="L35" s="24"/>
      <c r="M35" s="24"/>
      <c r="N35" s="20"/>
      <c r="O35" s="20"/>
    </row>
    <row r="36" spans="1:15" ht="12.75">
      <c r="A36" s="52"/>
      <c r="B36" s="45" t="s">
        <v>20</v>
      </c>
      <c r="C36" s="5">
        <v>2000</v>
      </c>
      <c r="D36" s="5">
        <v>1</v>
      </c>
      <c r="E36" s="181">
        <v>2000</v>
      </c>
      <c r="F36" s="187"/>
      <c r="G36" s="177"/>
      <c r="H36" s="177"/>
      <c r="I36" s="177"/>
      <c r="J36" s="177"/>
      <c r="K36" s="24"/>
      <c r="L36" s="24"/>
      <c r="M36" s="24"/>
      <c r="N36" s="20"/>
      <c r="O36" s="20"/>
    </row>
    <row r="37" spans="1:15" ht="12.75">
      <c r="A37" s="50" t="s">
        <v>28</v>
      </c>
      <c r="B37" s="43"/>
      <c r="C37" s="6"/>
      <c r="D37" s="6"/>
      <c r="E37" s="182"/>
      <c r="F37" s="188"/>
      <c r="G37" s="177"/>
      <c r="H37" s="177"/>
      <c r="I37" s="177"/>
      <c r="J37" s="177"/>
      <c r="K37" s="24"/>
      <c r="L37" s="24"/>
      <c r="M37" s="24"/>
      <c r="N37" s="20"/>
      <c r="O37" s="20"/>
    </row>
    <row r="38" spans="1:15" ht="12.75">
      <c r="A38" s="51"/>
      <c r="B38" s="44" t="s">
        <v>14</v>
      </c>
      <c r="C38" s="4">
        <v>36</v>
      </c>
      <c r="D38" s="4">
        <v>2</v>
      </c>
      <c r="E38" s="180">
        <v>79.2</v>
      </c>
      <c r="F38" s="187"/>
      <c r="G38" s="177"/>
      <c r="H38" s="177"/>
      <c r="I38" s="177"/>
      <c r="J38" s="177"/>
      <c r="K38" s="24"/>
      <c r="L38" s="24"/>
      <c r="M38" s="24"/>
      <c r="N38" s="20"/>
      <c r="O38" s="20"/>
    </row>
    <row r="39" spans="1:15" ht="12.75">
      <c r="A39" s="52"/>
      <c r="B39" s="45" t="s">
        <v>20</v>
      </c>
      <c r="C39" s="5">
        <v>2000</v>
      </c>
      <c r="D39" s="5">
        <v>1</v>
      </c>
      <c r="E39" s="181">
        <v>2000</v>
      </c>
      <c r="F39" s="187"/>
      <c r="G39" s="177"/>
      <c r="H39" s="177"/>
      <c r="I39" s="177"/>
      <c r="J39" s="177"/>
      <c r="K39" s="24"/>
      <c r="L39" s="24"/>
      <c r="M39" s="24"/>
      <c r="N39" s="20"/>
      <c r="O39" s="20"/>
    </row>
    <row r="40" spans="1:15" ht="12.75">
      <c r="A40" s="50" t="s">
        <v>29</v>
      </c>
      <c r="B40" s="43"/>
      <c r="C40" s="6"/>
      <c r="D40" s="6"/>
      <c r="E40" s="182"/>
      <c r="F40" s="188"/>
      <c r="G40" s="177"/>
      <c r="H40" s="177"/>
      <c r="I40" s="177"/>
      <c r="J40" s="177"/>
      <c r="K40" s="24"/>
      <c r="L40" s="24"/>
      <c r="M40" s="24"/>
      <c r="N40" s="20"/>
      <c r="O40" s="20"/>
    </row>
    <row r="41" spans="1:15" ht="12.75">
      <c r="A41" s="51"/>
      <c r="B41" s="44" t="s">
        <v>14</v>
      </c>
      <c r="C41" s="4">
        <v>36</v>
      </c>
      <c r="D41" s="4">
        <v>2</v>
      </c>
      <c r="E41" s="180">
        <v>79.2</v>
      </c>
      <c r="F41" s="187"/>
      <c r="G41" s="177"/>
      <c r="H41" s="177"/>
      <c r="I41" s="177"/>
      <c r="J41" s="177"/>
      <c r="K41" s="24"/>
      <c r="L41" s="24"/>
      <c r="M41" s="24"/>
      <c r="N41" s="20"/>
      <c r="O41" s="20"/>
    </row>
    <row r="42" spans="1:15" ht="12.75">
      <c r="A42" s="51"/>
      <c r="B42" s="44" t="s">
        <v>20</v>
      </c>
      <c r="C42" s="4">
        <v>2000</v>
      </c>
      <c r="D42" s="4">
        <v>1</v>
      </c>
      <c r="E42" s="180">
        <v>2000</v>
      </c>
      <c r="F42" s="187"/>
      <c r="G42" s="177"/>
      <c r="H42" s="177"/>
      <c r="I42" s="177"/>
      <c r="J42" s="177"/>
      <c r="K42" s="24"/>
      <c r="L42" s="24"/>
      <c r="M42" s="24"/>
      <c r="N42" s="20"/>
      <c r="O42" s="20"/>
    </row>
    <row r="43" spans="1:15" ht="12.75">
      <c r="A43" s="54"/>
      <c r="B43" s="9"/>
      <c r="C43" s="11"/>
      <c r="D43" s="11"/>
      <c r="E43" s="11"/>
      <c r="F43" s="187"/>
      <c r="G43" s="177"/>
      <c r="H43" s="177"/>
      <c r="I43" s="177"/>
      <c r="J43" s="177"/>
      <c r="K43" s="24"/>
      <c r="L43" s="24"/>
      <c r="M43" s="24"/>
      <c r="N43" s="20"/>
      <c r="O43" s="20"/>
    </row>
    <row r="44" spans="1:15" ht="12.75">
      <c r="A44" s="50" t="s">
        <v>7</v>
      </c>
      <c r="B44" s="43"/>
      <c r="C44" s="6"/>
      <c r="D44" s="6"/>
      <c r="E44" s="182"/>
      <c r="F44" s="188"/>
      <c r="G44" s="177"/>
      <c r="H44" s="177"/>
      <c r="I44" s="177"/>
      <c r="J44" s="177"/>
      <c r="K44" s="24"/>
      <c r="L44" s="24"/>
      <c r="M44" s="24"/>
      <c r="N44" s="20"/>
      <c r="O44" s="20"/>
    </row>
    <row r="45" spans="1:15" ht="12.75">
      <c r="A45" s="51"/>
      <c r="B45" s="44" t="s">
        <v>14</v>
      </c>
      <c r="C45" s="4">
        <v>36</v>
      </c>
      <c r="D45" s="4">
        <v>2</v>
      </c>
      <c r="E45" s="180">
        <v>79.2</v>
      </c>
      <c r="F45" s="187"/>
      <c r="G45" s="177"/>
      <c r="H45" s="177"/>
      <c r="I45" s="177"/>
      <c r="J45" s="177"/>
      <c r="K45" s="24"/>
      <c r="L45" s="24"/>
      <c r="M45" s="24"/>
      <c r="N45" s="20"/>
      <c r="O45" s="20"/>
    </row>
    <row r="46" spans="1:15" ht="12.75">
      <c r="A46" s="52"/>
      <c r="B46" s="45" t="s">
        <v>6</v>
      </c>
      <c r="C46" s="5">
        <v>3000</v>
      </c>
      <c r="D46" s="5">
        <v>1</v>
      </c>
      <c r="E46" s="181">
        <v>3000</v>
      </c>
      <c r="F46" s="187"/>
      <c r="G46" s="177"/>
      <c r="H46" s="177"/>
      <c r="I46" s="177"/>
      <c r="J46" s="177"/>
      <c r="K46" s="24"/>
      <c r="L46" s="24"/>
      <c r="M46" s="24"/>
      <c r="N46" s="20"/>
      <c r="O46" s="20"/>
    </row>
    <row r="47" spans="1:15" ht="12.75">
      <c r="A47" s="50" t="s">
        <v>30</v>
      </c>
      <c r="B47" s="43"/>
      <c r="C47" s="6"/>
      <c r="D47" s="6"/>
      <c r="E47" s="182"/>
      <c r="F47" s="188"/>
      <c r="G47" s="177"/>
      <c r="H47" s="177"/>
      <c r="I47" s="177"/>
      <c r="J47" s="177"/>
      <c r="K47" s="24"/>
      <c r="L47" s="24"/>
      <c r="M47" s="24"/>
      <c r="N47" s="20"/>
      <c r="O47" s="20"/>
    </row>
    <row r="48" spans="1:15" ht="12.75">
      <c r="A48" s="51"/>
      <c r="B48" s="44" t="s">
        <v>14</v>
      </c>
      <c r="C48" s="4">
        <v>36</v>
      </c>
      <c r="D48" s="4">
        <v>2</v>
      </c>
      <c r="E48" s="180">
        <v>79.2</v>
      </c>
      <c r="F48" s="187"/>
      <c r="G48" s="177"/>
      <c r="H48" s="177"/>
      <c r="I48" s="177"/>
      <c r="J48" s="177"/>
      <c r="K48" s="24"/>
      <c r="L48" s="24"/>
      <c r="M48" s="24"/>
      <c r="N48" s="20"/>
      <c r="O48" s="20"/>
    </row>
    <row r="49" spans="1:15" ht="12.75">
      <c r="A49" s="51"/>
      <c r="B49" s="44" t="s">
        <v>15</v>
      </c>
      <c r="C49" s="4">
        <v>150</v>
      </c>
      <c r="D49" s="4">
        <v>2</v>
      </c>
      <c r="E49" s="180">
        <v>300</v>
      </c>
      <c r="F49" s="187"/>
      <c r="G49" s="177"/>
      <c r="H49" s="177"/>
      <c r="I49" s="177"/>
      <c r="J49" s="177"/>
      <c r="K49" s="24"/>
      <c r="L49" s="24"/>
      <c r="M49" s="24"/>
      <c r="N49" s="20"/>
      <c r="O49" s="20"/>
    </row>
    <row r="50" spans="1:15" ht="12.75">
      <c r="A50" s="51"/>
      <c r="B50" s="44"/>
      <c r="C50" s="4"/>
      <c r="D50" s="4"/>
      <c r="E50" s="180"/>
      <c r="F50" s="188"/>
      <c r="G50" s="177"/>
      <c r="H50" s="177"/>
      <c r="I50" s="177"/>
      <c r="J50" s="177"/>
      <c r="K50" s="24"/>
      <c r="L50" s="24"/>
      <c r="M50" s="24"/>
      <c r="N50" s="20"/>
      <c r="O50" s="20"/>
    </row>
    <row r="51" spans="1:15" ht="12.75">
      <c r="A51" s="50" t="s">
        <v>31</v>
      </c>
      <c r="B51" s="43"/>
      <c r="C51" s="6"/>
      <c r="D51" s="6"/>
      <c r="E51" s="182"/>
      <c r="F51" s="188"/>
      <c r="G51" s="177"/>
      <c r="H51" s="177"/>
      <c r="I51" s="177"/>
      <c r="J51" s="177"/>
      <c r="K51" s="24"/>
      <c r="L51" s="24"/>
      <c r="M51" s="24"/>
      <c r="N51" s="20"/>
      <c r="O51" s="20"/>
    </row>
    <row r="52" spans="1:15" ht="12.75">
      <c r="A52" s="51"/>
      <c r="B52" s="44" t="s">
        <v>14</v>
      </c>
      <c r="C52" s="4">
        <v>36</v>
      </c>
      <c r="D52" s="4">
        <v>2</v>
      </c>
      <c r="E52" s="180">
        <v>79.2</v>
      </c>
      <c r="F52" s="187"/>
      <c r="G52" s="177"/>
      <c r="H52" s="177"/>
      <c r="I52" s="177"/>
      <c r="J52" s="177"/>
      <c r="K52" s="24"/>
      <c r="L52" s="24"/>
      <c r="M52" s="24"/>
      <c r="N52" s="20"/>
      <c r="O52" s="20"/>
    </row>
    <row r="53" spans="1:15" ht="12.75">
      <c r="A53" s="52"/>
      <c r="B53" s="45" t="s">
        <v>15</v>
      </c>
      <c r="C53" s="5">
        <v>150</v>
      </c>
      <c r="D53" s="5">
        <v>2</v>
      </c>
      <c r="E53" s="181">
        <v>300</v>
      </c>
      <c r="F53" s="187"/>
      <c r="G53" s="177"/>
      <c r="H53" s="177"/>
      <c r="I53" s="177"/>
      <c r="J53" s="177"/>
      <c r="K53" s="24"/>
      <c r="L53" s="24"/>
      <c r="M53" s="24"/>
      <c r="N53" s="20"/>
      <c r="O53" s="20"/>
    </row>
    <row r="54" spans="1:15" ht="12.75">
      <c r="A54" s="50" t="s">
        <v>32</v>
      </c>
      <c r="B54" s="43"/>
      <c r="C54" s="6"/>
      <c r="D54" s="6"/>
      <c r="E54" s="182"/>
      <c r="F54" s="188"/>
      <c r="G54" s="177"/>
      <c r="H54" s="177"/>
      <c r="I54" s="177"/>
      <c r="J54" s="177"/>
      <c r="K54" s="24"/>
      <c r="L54" s="24"/>
      <c r="M54" s="24"/>
      <c r="N54" s="20"/>
      <c r="O54" s="20"/>
    </row>
    <row r="55" spans="1:15" ht="12.75">
      <c r="A55" s="51"/>
      <c r="B55" s="44" t="s">
        <v>14</v>
      </c>
      <c r="C55" s="4">
        <v>36</v>
      </c>
      <c r="D55" s="4">
        <v>2</v>
      </c>
      <c r="E55" s="180">
        <v>79.2</v>
      </c>
      <c r="F55" s="187"/>
      <c r="G55" s="177"/>
      <c r="H55" s="177"/>
      <c r="I55" s="177"/>
      <c r="J55" s="177"/>
      <c r="K55" s="24"/>
      <c r="L55" s="24"/>
      <c r="M55" s="24"/>
      <c r="N55" s="20"/>
      <c r="O55" s="20"/>
    </row>
    <row r="56" spans="1:15" ht="12.75">
      <c r="A56" s="51"/>
      <c r="B56" s="44" t="s">
        <v>20</v>
      </c>
      <c r="C56" s="4">
        <v>2000</v>
      </c>
      <c r="D56" s="4">
        <v>1</v>
      </c>
      <c r="E56" s="180">
        <v>2000</v>
      </c>
      <c r="F56" s="187"/>
      <c r="G56" s="177"/>
      <c r="H56" s="177"/>
      <c r="I56" s="177"/>
      <c r="J56" s="177"/>
      <c r="K56" s="24"/>
      <c r="L56" s="24"/>
      <c r="M56" s="24"/>
      <c r="N56" s="20"/>
      <c r="O56" s="20"/>
    </row>
    <row r="57" spans="1:15" ht="12.75">
      <c r="A57" s="51"/>
      <c r="B57" s="44" t="s">
        <v>11</v>
      </c>
      <c r="C57" s="4">
        <v>150</v>
      </c>
      <c r="D57" s="4">
        <v>1</v>
      </c>
      <c r="E57" s="180">
        <v>150</v>
      </c>
      <c r="F57" s="187"/>
      <c r="G57" s="177"/>
      <c r="H57" s="177"/>
      <c r="I57" s="177"/>
      <c r="J57" s="177"/>
      <c r="K57" s="24"/>
      <c r="L57" s="24"/>
      <c r="M57" s="24"/>
      <c r="N57" s="20"/>
      <c r="O57" s="20"/>
    </row>
    <row r="58" spans="1:15" ht="12.75">
      <c r="A58" s="51"/>
      <c r="B58" s="44" t="s">
        <v>33</v>
      </c>
      <c r="C58" s="4">
        <v>34</v>
      </c>
      <c r="D58" s="4">
        <v>2</v>
      </c>
      <c r="E58" s="180">
        <v>68</v>
      </c>
      <c r="F58" s="187"/>
      <c r="G58" s="177"/>
      <c r="H58" s="177"/>
      <c r="I58" s="177"/>
      <c r="J58" s="177"/>
      <c r="K58" s="24"/>
      <c r="L58" s="24"/>
      <c r="M58" s="24"/>
      <c r="N58" s="20"/>
      <c r="O58" s="20"/>
    </row>
    <row r="59" spans="1:15" ht="12.75">
      <c r="A59" s="52"/>
      <c r="B59" s="45" t="s">
        <v>16</v>
      </c>
      <c r="C59" s="5">
        <v>350</v>
      </c>
      <c r="D59" s="5">
        <v>1</v>
      </c>
      <c r="E59" s="181">
        <v>350</v>
      </c>
      <c r="F59" s="187"/>
      <c r="G59" s="177"/>
      <c r="H59" s="177"/>
      <c r="I59" s="177"/>
      <c r="J59" s="177"/>
      <c r="K59" s="24"/>
      <c r="L59" s="24"/>
      <c r="M59" s="24"/>
      <c r="N59" s="20"/>
      <c r="O59" s="20"/>
    </row>
    <row r="60" spans="1:15" ht="12.75">
      <c r="A60" s="50" t="s">
        <v>34</v>
      </c>
      <c r="B60" s="43"/>
      <c r="C60" s="6"/>
      <c r="D60" s="6"/>
      <c r="E60" s="182"/>
      <c r="F60" s="188"/>
      <c r="G60" s="177"/>
      <c r="H60" s="177"/>
      <c r="I60" s="177"/>
      <c r="J60" s="177"/>
      <c r="K60" s="24"/>
      <c r="L60" s="24"/>
      <c r="M60" s="24"/>
      <c r="N60" s="20"/>
      <c r="O60" s="20"/>
    </row>
    <row r="61" spans="1:15" ht="12.75">
      <c r="A61" s="51"/>
      <c r="B61" s="44" t="s">
        <v>14</v>
      </c>
      <c r="C61" s="4">
        <v>36</v>
      </c>
      <c r="D61" s="4">
        <v>2</v>
      </c>
      <c r="E61" s="180">
        <v>79.2</v>
      </c>
      <c r="F61" s="187"/>
      <c r="G61" s="177"/>
      <c r="H61" s="177"/>
      <c r="I61" s="177"/>
      <c r="J61" s="177"/>
      <c r="K61" s="24"/>
      <c r="L61" s="24"/>
      <c r="M61" s="24"/>
      <c r="N61" s="20"/>
      <c r="O61" s="20"/>
    </row>
    <row r="62" spans="1:15" ht="12.75">
      <c r="A62" s="51"/>
      <c r="B62" s="44" t="s">
        <v>20</v>
      </c>
      <c r="C62" s="4">
        <v>2000</v>
      </c>
      <c r="D62" s="4">
        <v>1</v>
      </c>
      <c r="E62" s="180">
        <v>2000</v>
      </c>
      <c r="F62" s="187"/>
      <c r="G62" s="177"/>
      <c r="H62" s="177"/>
      <c r="I62" s="177"/>
      <c r="J62" s="177"/>
      <c r="K62" s="24"/>
      <c r="L62" s="24"/>
      <c r="M62" s="24"/>
      <c r="N62" s="20"/>
      <c r="O62" s="20"/>
    </row>
    <row r="63" spans="1:15" ht="12.75">
      <c r="A63" s="51"/>
      <c r="B63" s="44" t="s">
        <v>11</v>
      </c>
      <c r="C63" s="4">
        <v>150</v>
      </c>
      <c r="D63" s="4">
        <v>1</v>
      </c>
      <c r="E63" s="180">
        <v>150</v>
      </c>
      <c r="F63" s="187"/>
      <c r="G63" s="177"/>
      <c r="H63" s="177"/>
      <c r="I63" s="177"/>
      <c r="J63" s="177"/>
      <c r="K63" s="24"/>
      <c r="L63" s="24"/>
      <c r="M63" s="24"/>
      <c r="N63" s="20"/>
      <c r="O63" s="20"/>
    </row>
    <row r="64" spans="1:15" ht="12.75">
      <c r="A64" s="52"/>
      <c r="B64" s="45" t="s">
        <v>33</v>
      </c>
      <c r="C64" s="5">
        <v>34</v>
      </c>
      <c r="D64" s="5">
        <v>2</v>
      </c>
      <c r="E64" s="181">
        <v>68</v>
      </c>
      <c r="F64" s="187"/>
      <c r="G64" s="177"/>
      <c r="H64" s="177"/>
      <c r="I64" s="177"/>
      <c r="J64" s="177"/>
      <c r="K64" s="24"/>
      <c r="L64" s="24"/>
      <c r="M64" s="24"/>
      <c r="N64" s="20"/>
      <c r="O64" s="20"/>
    </row>
    <row r="65" spans="1:15" ht="12.75">
      <c r="A65" s="54"/>
      <c r="B65" s="9"/>
      <c r="C65" s="11"/>
      <c r="D65" s="11"/>
      <c r="E65" s="11"/>
      <c r="F65" s="187"/>
      <c r="G65" s="177"/>
      <c r="H65" s="177"/>
      <c r="I65" s="177"/>
      <c r="J65" s="177"/>
      <c r="K65" s="24"/>
      <c r="L65" s="24"/>
      <c r="M65" s="24"/>
      <c r="N65" s="20"/>
      <c r="O65" s="20"/>
    </row>
    <row r="66" spans="1:15" ht="12.75">
      <c r="A66" s="50" t="s">
        <v>35</v>
      </c>
      <c r="B66" s="43"/>
      <c r="C66" s="6"/>
      <c r="D66" s="6"/>
      <c r="E66" s="182"/>
      <c r="F66" s="188"/>
      <c r="G66" s="177"/>
      <c r="H66" s="177"/>
      <c r="I66" s="177"/>
      <c r="J66" s="177"/>
      <c r="K66" s="24"/>
      <c r="L66" s="24"/>
      <c r="M66" s="24"/>
      <c r="N66" s="20"/>
      <c r="O66" s="20"/>
    </row>
    <row r="67" spans="1:15" ht="12.75">
      <c r="A67" s="51"/>
      <c r="B67" s="44" t="s">
        <v>14</v>
      </c>
      <c r="C67" s="4">
        <v>36</v>
      </c>
      <c r="D67" s="4">
        <v>2</v>
      </c>
      <c r="E67" s="180">
        <v>79.2</v>
      </c>
      <c r="F67" s="187"/>
      <c r="G67" s="177"/>
      <c r="H67" s="177"/>
      <c r="I67" s="177"/>
      <c r="J67" s="177"/>
      <c r="K67" s="24"/>
      <c r="L67" s="24"/>
      <c r="M67" s="24"/>
      <c r="N67" s="20"/>
      <c r="O67" s="20"/>
    </row>
    <row r="68" spans="1:15" ht="12.75">
      <c r="A68" s="51"/>
      <c r="B68" s="44" t="s">
        <v>20</v>
      </c>
      <c r="C68" s="4">
        <v>2000</v>
      </c>
      <c r="D68" s="4">
        <v>1</v>
      </c>
      <c r="E68" s="180">
        <v>2000</v>
      </c>
      <c r="F68" s="187"/>
      <c r="G68" s="177"/>
      <c r="H68" s="177"/>
      <c r="I68" s="177"/>
      <c r="J68" s="177"/>
      <c r="K68" s="24"/>
      <c r="L68" s="24"/>
      <c r="M68" s="24"/>
      <c r="N68" s="20"/>
      <c r="O68" s="20"/>
    </row>
    <row r="69" spans="1:15" ht="12.75">
      <c r="A69" s="52"/>
      <c r="B69" s="45" t="s">
        <v>11</v>
      </c>
      <c r="C69" s="5">
        <v>150</v>
      </c>
      <c r="D69" s="5">
        <v>1</v>
      </c>
      <c r="E69" s="181">
        <v>150</v>
      </c>
      <c r="F69" s="187"/>
      <c r="G69" s="177"/>
      <c r="H69" s="177"/>
      <c r="I69" s="177"/>
      <c r="J69" s="177"/>
      <c r="K69" s="24"/>
      <c r="L69" s="24"/>
      <c r="M69" s="24"/>
      <c r="N69" s="20"/>
      <c r="O69" s="20"/>
    </row>
    <row r="70" spans="1:15" ht="12.75">
      <c r="A70" s="50" t="s">
        <v>36</v>
      </c>
      <c r="B70" s="43"/>
      <c r="C70" s="6"/>
      <c r="D70" s="6"/>
      <c r="E70" s="182"/>
      <c r="F70" s="188"/>
      <c r="G70" s="177"/>
      <c r="H70" s="177"/>
      <c r="I70" s="177"/>
      <c r="J70" s="177"/>
      <c r="K70" s="24"/>
      <c r="L70" s="24"/>
      <c r="M70" s="24"/>
      <c r="N70" s="20"/>
      <c r="O70" s="20"/>
    </row>
    <row r="71" spans="1:15" ht="12.75">
      <c r="A71" s="51"/>
      <c r="B71" s="44" t="s">
        <v>14</v>
      </c>
      <c r="C71" s="4">
        <v>36</v>
      </c>
      <c r="D71" s="4">
        <v>4</v>
      </c>
      <c r="E71" s="180">
        <v>158.4</v>
      </c>
      <c r="F71" s="187"/>
      <c r="G71" s="177"/>
      <c r="H71" s="177"/>
      <c r="I71" s="177"/>
      <c r="J71" s="177"/>
      <c r="K71" s="24"/>
      <c r="L71" s="24"/>
      <c r="M71" s="24"/>
      <c r="N71" s="20"/>
      <c r="O71" s="20"/>
    </row>
    <row r="72" spans="1:15" ht="12.75">
      <c r="A72" s="51"/>
      <c r="B72" s="44" t="s">
        <v>20</v>
      </c>
      <c r="C72" s="4">
        <v>2000</v>
      </c>
      <c r="D72" s="4">
        <v>2</v>
      </c>
      <c r="E72" s="180">
        <v>4000</v>
      </c>
      <c r="F72" s="187"/>
      <c r="G72" s="177"/>
      <c r="H72" s="177"/>
      <c r="I72" s="177"/>
      <c r="J72" s="177"/>
      <c r="K72" s="24"/>
      <c r="L72" s="24"/>
      <c r="M72" s="24"/>
      <c r="N72" s="20"/>
      <c r="O72" s="20"/>
    </row>
    <row r="73" spans="1:15" ht="12.75">
      <c r="A73" s="52"/>
      <c r="B73" s="45" t="s">
        <v>11</v>
      </c>
      <c r="C73" s="5">
        <v>150</v>
      </c>
      <c r="D73" s="5">
        <v>4</v>
      </c>
      <c r="E73" s="181">
        <v>600</v>
      </c>
      <c r="F73" s="187"/>
      <c r="G73" s="177"/>
      <c r="H73" s="177"/>
      <c r="I73" s="177"/>
      <c r="J73" s="177"/>
      <c r="K73" s="24"/>
      <c r="L73" s="24"/>
      <c r="M73" s="24"/>
      <c r="N73" s="20"/>
      <c r="O73" s="20"/>
    </row>
    <row r="74" spans="1:15" ht="12.75">
      <c r="A74" s="50" t="s">
        <v>37</v>
      </c>
      <c r="B74" s="43"/>
      <c r="C74" s="6"/>
      <c r="D74" s="6"/>
      <c r="E74" s="182"/>
      <c r="F74" s="188"/>
      <c r="G74" s="177"/>
      <c r="H74" s="177"/>
      <c r="I74" s="177"/>
      <c r="J74" s="177"/>
      <c r="K74" s="24"/>
      <c r="L74" s="24"/>
      <c r="M74" s="24"/>
      <c r="N74" s="20"/>
      <c r="O74" s="20"/>
    </row>
    <row r="75" spans="1:15" ht="12.75">
      <c r="A75" s="51"/>
      <c r="B75" s="44" t="s">
        <v>14</v>
      </c>
      <c r="C75" s="4">
        <v>36</v>
      </c>
      <c r="D75" s="4">
        <v>2</v>
      </c>
      <c r="E75" s="180">
        <v>79.2</v>
      </c>
      <c r="F75" s="187"/>
      <c r="G75" s="177"/>
      <c r="H75" s="177"/>
      <c r="I75" s="177"/>
      <c r="J75" s="177"/>
      <c r="K75" s="24"/>
      <c r="L75" s="24"/>
      <c r="M75" s="24"/>
      <c r="N75" s="20"/>
      <c r="O75" s="20"/>
    </row>
    <row r="76" spans="1:15" ht="12.75">
      <c r="A76" s="51"/>
      <c r="B76" s="44" t="s">
        <v>20</v>
      </c>
      <c r="C76" s="4">
        <v>2000</v>
      </c>
      <c r="D76" s="4">
        <v>1</v>
      </c>
      <c r="E76" s="180">
        <v>2000</v>
      </c>
      <c r="F76" s="187"/>
      <c r="G76" s="177"/>
      <c r="H76" s="177"/>
      <c r="I76" s="177"/>
      <c r="J76" s="177"/>
      <c r="K76" s="24"/>
      <c r="L76" s="24"/>
      <c r="M76" s="24"/>
      <c r="N76" s="20"/>
      <c r="O76" s="20"/>
    </row>
    <row r="77" spans="1:15" ht="12.75">
      <c r="A77" s="52"/>
      <c r="B77" s="45" t="s">
        <v>11</v>
      </c>
      <c r="C77" s="5">
        <v>150</v>
      </c>
      <c r="D77" s="5">
        <v>2</v>
      </c>
      <c r="E77" s="181">
        <v>300</v>
      </c>
      <c r="F77" s="187"/>
      <c r="G77" s="177"/>
      <c r="H77" s="177"/>
      <c r="I77" s="177"/>
      <c r="J77" s="177"/>
      <c r="K77" s="24"/>
      <c r="L77" s="24"/>
      <c r="M77" s="24"/>
      <c r="N77" s="20"/>
      <c r="O77" s="20"/>
    </row>
    <row r="78" spans="1:15" ht="12.75">
      <c r="A78" s="50" t="s">
        <v>38</v>
      </c>
      <c r="B78" s="43"/>
      <c r="C78" s="6"/>
      <c r="D78" s="6"/>
      <c r="E78" s="182"/>
      <c r="F78" s="188"/>
      <c r="G78" s="177"/>
      <c r="H78" s="177"/>
      <c r="I78" s="177"/>
      <c r="J78" s="177"/>
      <c r="K78" s="24"/>
      <c r="L78" s="24"/>
      <c r="M78" s="24"/>
      <c r="N78" s="20"/>
      <c r="O78" s="20"/>
    </row>
    <row r="79" spans="1:15" ht="12.75">
      <c r="A79" s="51"/>
      <c r="B79" s="44" t="s">
        <v>14</v>
      </c>
      <c r="C79" s="4">
        <v>36</v>
      </c>
      <c r="D79" s="4">
        <v>2</v>
      </c>
      <c r="E79" s="180">
        <v>79.2</v>
      </c>
      <c r="F79" s="187"/>
      <c r="G79" s="177"/>
      <c r="H79" s="177"/>
      <c r="I79" s="177"/>
      <c r="J79" s="177"/>
      <c r="K79" s="24"/>
      <c r="L79" s="24"/>
      <c r="M79" s="24"/>
      <c r="N79" s="20"/>
      <c r="O79" s="20"/>
    </row>
    <row r="80" spans="1:15" ht="12.75">
      <c r="A80" s="51"/>
      <c r="B80" s="44" t="s">
        <v>20</v>
      </c>
      <c r="C80" s="4">
        <v>2000</v>
      </c>
      <c r="D80" s="4">
        <v>1</v>
      </c>
      <c r="E80" s="180">
        <v>2000</v>
      </c>
      <c r="F80" s="187"/>
      <c r="G80" s="177"/>
      <c r="H80" s="177"/>
      <c r="I80" s="177"/>
      <c r="J80" s="177"/>
      <c r="K80" s="24"/>
      <c r="L80" s="24"/>
      <c r="M80" s="24"/>
      <c r="N80" s="20"/>
      <c r="O80" s="20"/>
    </row>
    <row r="81" spans="1:15" ht="12.75">
      <c r="A81" s="52"/>
      <c r="B81" s="45" t="s">
        <v>11</v>
      </c>
      <c r="C81" s="5">
        <v>150</v>
      </c>
      <c r="D81" s="5">
        <v>2</v>
      </c>
      <c r="E81" s="181">
        <v>300</v>
      </c>
      <c r="F81" s="187"/>
      <c r="G81" s="177"/>
      <c r="H81" s="177"/>
      <c r="I81" s="177"/>
      <c r="J81" s="177"/>
      <c r="K81" s="24"/>
      <c r="L81" s="24"/>
      <c r="M81" s="24"/>
      <c r="N81" s="20"/>
      <c r="O81" s="20"/>
    </row>
    <row r="82" spans="1:15" ht="12.75">
      <c r="A82" s="50" t="s">
        <v>39</v>
      </c>
      <c r="B82" s="43"/>
      <c r="C82" s="6"/>
      <c r="D82" s="6"/>
      <c r="E82" s="182"/>
      <c r="F82" s="188"/>
      <c r="G82" s="177"/>
      <c r="H82" s="177"/>
      <c r="I82" s="177"/>
      <c r="J82" s="177"/>
      <c r="K82" s="24"/>
      <c r="L82" s="24"/>
      <c r="M82" s="24"/>
      <c r="N82" s="20"/>
      <c r="O82" s="20"/>
    </row>
    <row r="83" spans="1:15" ht="12.75">
      <c r="A83" s="51"/>
      <c r="B83" s="44" t="s">
        <v>14</v>
      </c>
      <c r="C83" s="4">
        <v>36</v>
      </c>
      <c r="D83" s="4">
        <v>4</v>
      </c>
      <c r="E83" s="180">
        <v>158.4</v>
      </c>
      <c r="F83" s="187"/>
      <c r="G83" s="177"/>
      <c r="H83" s="177"/>
      <c r="I83" s="177"/>
      <c r="J83" s="177"/>
      <c r="K83" s="24"/>
      <c r="L83" s="24"/>
      <c r="M83" s="24"/>
      <c r="N83" s="20"/>
      <c r="O83" s="20"/>
    </row>
    <row r="84" spans="1:15" ht="12.75">
      <c r="A84" s="51"/>
      <c r="B84" s="44" t="s">
        <v>20</v>
      </c>
      <c r="C84" s="4">
        <v>2000</v>
      </c>
      <c r="D84" s="4">
        <v>2</v>
      </c>
      <c r="E84" s="180">
        <v>4000</v>
      </c>
      <c r="F84" s="187"/>
      <c r="G84" s="177"/>
      <c r="H84" s="177"/>
      <c r="I84" s="177"/>
      <c r="J84" s="177"/>
      <c r="K84" s="24"/>
      <c r="L84" s="24"/>
      <c r="M84" s="24"/>
      <c r="N84" s="20"/>
      <c r="O84" s="20"/>
    </row>
    <row r="85" spans="1:15" ht="12.75">
      <c r="A85" s="54"/>
      <c r="B85" s="9"/>
      <c r="C85" s="11"/>
      <c r="D85" s="11"/>
      <c r="E85" s="11"/>
      <c r="F85" s="187"/>
      <c r="G85" s="177"/>
      <c r="H85" s="177"/>
      <c r="I85" s="177"/>
      <c r="J85" s="177"/>
      <c r="K85" s="24"/>
      <c r="L85" s="24"/>
      <c r="M85" s="24"/>
      <c r="N85" s="20"/>
      <c r="O85" s="20"/>
    </row>
    <row r="86" spans="1:15" ht="12.75">
      <c r="A86" s="50" t="s">
        <v>40</v>
      </c>
      <c r="B86" s="43"/>
      <c r="C86" s="6"/>
      <c r="D86" s="6"/>
      <c r="E86" s="182"/>
      <c r="F86" s="188"/>
      <c r="G86" s="177"/>
      <c r="H86" s="177"/>
      <c r="I86" s="177"/>
      <c r="J86" s="177"/>
      <c r="K86" s="24"/>
      <c r="L86" s="24"/>
      <c r="M86" s="24"/>
      <c r="N86" s="20"/>
      <c r="O86" s="20"/>
    </row>
    <row r="87" spans="1:15" ht="12.75">
      <c r="A87" s="51"/>
      <c r="B87" s="44" t="s">
        <v>14</v>
      </c>
      <c r="C87" s="4">
        <v>36</v>
      </c>
      <c r="D87" s="4">
        <v>4</v>
      </c>
      <c r="E87" s="180">
        <v>158.4</v>
      </c>
      <c r="F87" s="187"/>
      <c r="G87" s="177"/>
      <c r="H87" s="177"/>
      <c r="I87" s="177"/>
      <c r="J87" s="177"/>
      <c r="K87" s="24"/>
      <c r="L87" s="24"/>
      <c r="M87" s="24"/>
      <c r="N87" s="20"/>
      <c r="O87" s="20"/>
    </row>
    <row r="88" spans="1:15" ht="12.75">
      <c r="A88" s="51"/>
      <c r="B88" s="44" t="s">
        <v>20</v>
      </c>
      <c r="C88" s="4">
        <v>2000</v>
      </c>
      <c r="D88" s="4">
        <v>2</v>
      </c>
      <c r="E88" s="180">
        <v>4000</v>
      </c>
      <c r="F88" s="187"/>
      <c r="G88" s="177"/>
      <c r="H88" s="177"/>
      <c r="I88" s="177"/>
      <c r="J88" s="177"/>
      <c r="K88" s="24"/>
      <c r="L88" s="24"/>
      <c r="M88" s="24"/>
      <c r="N88" s="20"/>
      <c r="O88" s="20"/>
    </row>
    <row r="89" spans="1:15" ht="12.75">
      <c r="A89" s="51"/>
      <c r="B89" s="44" t="s">
        <v>17</v>
      </c>
      <c r="C89" s="4">
        <v>300</v>
      </c>
      <c r="D89" s="4">
        <v>1</v>
      </c>
      <c r="E89" s="180">
        <v>300</v>
      </c>
      <c r="F89" s="187"/>
      <c r="G89" s="177"/>
      <c r="H89" s="177"/>
      <c r="I89" s="177"/>
      <c r="J89" s="177"/>
      <c r="K89" s="24"/>
      <c r="L89" s="24"/>
      <c r="M89" s="24"/>
      <c r="N89" s="20"/>
      <c r="O89" s="20"/>
    </row>
    <row r="90" spans="1:15" ht="12.75">
      <c r="A90" s="51"/>
      <c r="B90" s="44" t="s">
        <v>16</v>
      </c>
      <c r="C90" s="4">
        <v>350</v>
      </c>
      <c r="D90" s="4">
        <v>1</v>
      </c>
      <c r="E90" s="180">
        <v>350</v>
      </c>
      <c r="F90" s="187"/>
      <c r="G90" s="177"/>
      <c r="H90" s="177"/>
      <c r="I90" s="177"/>
      <c r="J90" s="177"/>
      <c r="K90" s="24"/>
      <c r="L90" s="24"/>
      <c r="M90" s="24"/>
      <c r="N90" s="20"/>
      <c r="O90" s="20"/>
    </row>
    <row r="91" spans="1:15" ht="12.75">
      <c r="A91" s="52"/>
      <c r="B91" s="45" t="s">
        <v>11</v>
      </c>
      <c r="C91" s="5">
        <v>150</v>
      </c>
      <c r="D91" s="5">
        <v>4</v>
      </c>
      <c r="E91" s="181">
        <v>600</v>
      </c>
      <c r="F91" s="187"/>
      <c r="G91" s="177"/>
      <c r="H91" s="177"/>
      <c r="I91" s="177"/>
      <c r="J91" s="177"/>
      <c r="K91" s="24"/>
      <c r="L91" s="24"/>
      <c r="M91" s="24"/>
      <c r="N91" s="20"/>
      <c r="O91" s="20"/>
    </row>
    <row r="92" spans="1:15" ht="12.75">
      <c r="A92" s="50" t="s">
        <v>41</v>
      </c>
      <c r="B92" s="43"/>
      <c r="C92" s="6"/>
      <c r="D92" s="6"/>
      <c r="E92" s="182"/>
      <c r="F92" s="188"/>
      <c r="G92" s="177"/>
      <c r="H92" s="177"/>
      <c r="I92" s="177"/>
      <c r="J92" s="177"/>
      <c r="K92" s="24"/>
      <c r="L92" s="24"/>
      <c r="M92" s="24"/>
      <c r="N92" s="20"/>
      <c r="O92" s="20"/>
    </row>
    <row r="93" spans="1:15" ht="12.75">
      <c r="A93" s="51"/>
      <c r="B93" s="44" t="s">
        <v>14</v>
      </c>
      <c r="C93" s="4">
        <v>36</v>
      </c>
      <c r="D93" s="4">
        <v>4</v>
      </c>
      <c r="E93" s="180">
        <v>158.4</v>
      </c>
      <c r="F93" s="187"/>
      <c r="G93" s="177"/>
      <c r="H93" s="177"/>
      <c r="I93" s="177"/>
      <c r="J93" s="177"/>
      <c r="K93" s="24"/>
      <c r="L93" s="24"/>
      <c r="M93" s="24"/>
      <c r="N93" s="20"/>
      <c r="O93" s="20"/>
    </row>
    <row r="94" spans="1:15" ht="12.75">
      <c r="A94" s="51"/>
      <c r="B94" s="44" t="s">
        <v>20</v>
      </c>
      <c r="C94" s="4">
        <v>2000</v>
      </c>
      <c r="D94" s="4">
        <v>2</v>
      </c>
      <c r="E94" s="180">
        <v>4000</v>
      </c>
      <c r="F94" s="187"/>
      <c r="G94" s="177"/>
      <c r="H94" s="177"/>
      <c r="I94" s="177"/>
      <c r="J94" s="177"/>
      <c r="K94" s="24"/>
      <c r="L94" s="24"/>
      <c r="M94" s="24"/>
      <c r="N94" s="20"/>
      <c r="O94" s="20"/>
    </row>
    <row r="95" spans="1:15" ht="12.75">
      <c r="A95" s="51"/>
      <c r="B95" s="44" t="s">
        <v>11</v>
      </c>
      <c r="C95" s="4">
        <v>150</v>
      </c>
      <c r="D95" s="4">
        <v>3</v>
      </c>
      <c r="E95" s="180">
        <v>450</v>
      </c>
      <c r="F95" s="187"/>
      <c r="G95" s="177"/>
      <c r="H95" s="177"/>
      <c r="I95" s="177"/>
      <c r="J95" s="177"/>
      <c r="K95" s="24"/>
      <c r="L95" s="24"/>
      <c r="M95" s="24"/>
      <c r="N95" s="20"/>
      <c r="O95" s="20"/>
    </row>
    <row r="96" spans="1:15" ht="12.75">
      <c r="A96" s="52"/>
      <c r="B96" s="45" t="s">
        <v>33</v>
      </c>
      <c r="C96" s="5">
        <v>34</v>
      </c>
      <c r="D96" s="5">
        <v>3</v>
      </c>
      <c r="E96" s="181">
        <v>102</v>
      </c>
      <c r="F96" s="187"/>
      <c r="G96" s="177"/>
      <c r="H96" s="177"/>
      <c r="I96" s="177"/>
      <c r="J96" s="177"/>
      <c r="K96" s="24"/>
      <c r="L96" s="24"/>
      <c r="M96" s="24"/>
      <c r="N96" s="20"/>
      <c r="O96" s="20"/>
    </row>
    <row r="97" spans="1:15" ht="12.75">
      <c r="A97" s="50" t="s">
        <v>42</v>
      </c>
      <c r="B97" s="43"/>
      <c r="C97" s="6"/>
      <c r="D97" s="6"/>
      <c r="E97" s="182"/>
      <c r="F97" s="188"/>
      <c r="G97" s="177"/>
      <c r="H97" s="177"/>
      <c r="I97" s="177"/>
      <c r="J97" s="177"/>
      <c r="K97" s="24"/>
      <c r="L97" s="24"/>
      <c r="M97" s="24"/>
      <c r="N97" s="20"/>
      <c r="O97" s="20"/>
    </row>
    <row r="98" spans="1:15" ht="12.75">
      <c r="A98" s="51"/>
      <c r="B98" s="44" t="s">
        <v>14</v>
      </c>
      <c r="C98" s="4">
        <v>36</v>
      </c>
      <c r="D98" s="4">
        <v>2</v>
      </c>
      <c r="E98" s="180">
        <v>79.2</v>
      </c>
      <c r="F98" s="187"/>
      <c r="G98" s="177"/>
      <c r="H98" s="177"/>
      <c r="I98" s="177"/>
      <c r="J98" s="177"/>
      <c r="K98" s="24"/>
      <c r="L98" s="24"/>
      <c r="M98" s="24"/>
      <c r="N98" s="20"/>
      <c r="O98" s="20"/>
    </row>
    <row r="99" spans="1:15" ht="12.75">
      <c r="A99" s="51"/>
      <c r="B99" s="44" t="s">
        <v>20</v>
      </c>
      <c r="C99" s="4">
        <v>2000</v>
      </c>
      <c r="D99" s="4">
        <v>1</v>
      </c>
      <c r="E99" s="180">
        <v>2000</v>
      </c>
      <c r="F99" s="187"/>
      <c r="G99" s="177"/>
      <c r="H99" s="177"/>
      <c r="I99" s="177"/>
      <c r="J99" s="177"/>
      <c r="K99" s="24"/>
      <c r="L99" s="24"/>
      <c r="M99" s="24"/>
      <c r="N99" s="20"/>
      <c r="O99" s="20"/>
    </row>
    <row r="100" spans="1:15" ht="12.75">
      <c r="A100" s="51"/>
      <c r="B100" s="44" t="s">
        <v>11</v>
      </c>
      <c r="C100" s="4">
        <v>150</v>
      </c>
      <c r="D100" s="4">
        <v>2</v>
      </c>
      <c r="E100" s="180">
        <v>300</v>
      </c>
      <c r="F100" s="187"/>
      <c r="G100" s="177"/>
      <c r="H100" s="177"/>
      <c r="I100" s="177"/>
      <c r="J100" s="177"/>
      <c r="K100" s="24"/>
      <c r="L100" s="24"/>
      <c r="M100" s="24"/>
      <c r="N100" s="20"/>
      <c r="O100" s="20"/>
    </row>
    <row r="101" spans="1:15" ht="12.75">
      <c r="A101" s="51"/>
      <c r="B101" s="44" t="s">
        <v>33</v>
      </c>
      <c r="C101" s="4">
        <v>34</v>
      </c>
      <c r="D101" s="4">
        <v>1</v>
      </c>
      <c r="E101" s="180">
        <v>34</v>
      </c>
      <c r="F101" s="187"/>
      <c r="G101" s="177"/>
      <c r="H101" s="177"/>
      <c r="I101" s="177"/>
      <c r="J101" s="177"/>
      <c r="K101" s="24"/>
      <c r="L101" s="24"/>
      <c r="M101" s="24"/>
      <c r="N101" s="20"/>
      <c r="O101" s="20"/>
    </row>
    <row r="102" spans="1:15" ht="12.75">
      <c r="A102" s="52"/>
      <c r="B102" s="45" t="s">
        <v>16</v>
      </c>
      <c r="C102" s="5">
        <v>350</v>
      </c>
      <c r="D102" s="5">
        <v>1</v>
      </c>
      <c r="E102" s="181">
        <v>350</v>
      </c>
      <c r="F102" s="187"/>
      <c r="G102" s="177"/>
      <c r="H102" s="177"/>
      <c r="I102" s="177"/>
      <c r="J102" s="177"/>
      <c r="K102" s="24"/>
      <c r="L102" s="24"/>
      <c r="M102" s="24"/>
      <c r="N102" s="20"/>
      <c r="O102" s="20"/>
    </row>
    <row r="103" spans="1:15" ht="12.75">
      <c r="A103" s="50" t="s">
        <v>43</v>
      </c>
      <c r="B103" s="43"/>
      <c r="C103" s="6"/>
      <c r="D103" s="6"/>
      <c r="E103" s="182"/>
      <c r="F103" s="188"/>
      <c r="G103" s="177"/>
      <c r="H103" s="177"/>
      <c r="I103" s="177"/>
      <c r="J103" s="177"/>
      <c r="K103" s="24"/>
      <c r="L103" s="24"/>
      <c r="M103" s="24"/>
      <c r="N103" s="20"/>
      <c r="O103" s="20"/>
    </row>
    <row r="104" spans="1:15" ht="12.75">
      <c r="A104" s="52"/>
      <c r="B104" s="45" t="s">
        <v>14</v>
      </c>
      <c r="C104" s="5">
        <v>36</v>
      </c>
      <c r="D104" s="5">
        <v>10</v>
      </c>
      <c r="E104" s="181">
        <v>396</v>
      </c>
      <c r="F104" s="187"/>
      <c r="G104" s="177"/>
      <c r="H104" s="177"/>
      <c r="I104" s="177"/>
      <c r="J104" s="177"/>
      <c r="K104" s="24"/>
      <c r="L104" s="24"/>
      <c r="M104" s="24"/>
      <c r="N104" s="20"/>
      <c r="O104" s="20"/>
    </row>
    <row r="105" spans="1:15" ht="12.75">
      <c r="A105" s="50" t="s">
        <v>10</v>
      </c>
      <c r="B105" s="43"/>
      <c r="C105" s="6"/>
      <c r="D105" s="6"/>
      <c r="E105" s="182"/>
      <c r="F105" s="188"/>
      <c r="G105" s="177"/>
      <c r="H105" s="177"/>
      <c r="I105" s="177"/>
      <c r="J105" s="177"/>
      <c r="K105" s="24"/>
      <c r="L105" s="24"/>
      <c r="M105" s="24"/>
      <c r="N105" s="20"/>
      <c r="O105" s="20"/>
    </row>
    <row r="106" spans="1:15" ht="12.75">
      <c r="A106" s="51"/>
      <c r="B106" s="44" t="s">
        <v>14</v>
      </c>
      <c r="C106" s="4">
        <v>36</v>
      </c>
      <c r="D106" s="4">
        <v>3</v>
      </c>
      <c r="E106" s="180">
        <v>118.8</v>
      </c>
      <c r="F106" s="187"/>
      <c r="G106" s="177"/>
      <c r="H106" s="177"/>
      <c r="I106" s="177"/>
      <c r="J106" s="177"/>
      <c r="K106" s="24"/>
      <c r="L106" s="24"/>
      <c r="M106" s="24"/>
      <c r="N106" s="20"/>
      <c r="O106" s="20"/>
    </row>
    <row r="107" spans="1:15" ht="12.75">
      <c r="A107" s="52"/>
      <c r="B107" s="45" t="s">
        <v>20</v>
      </c>
      <c r="C107" s="5">
        <v>2000</v>
      </c>
      <c r="D107" s="5">
        <v>1</v>
      </c>
      <c r="E107" s="181">
        <v>2000</v>
      </c>
      <c r="F107" s="187"/>
      <c r="G107" s="177"/>
      <c r="H107" s="177"/>
      <c r="I107" s="177"/>
      <c r="J107" s="177"/>
      <c r="K107" s="24"/>
      <c r="L107" s="24"/>
      <c r="M107" s="24"/>
      <c r="N107" s="20"/>
      <c r="O107" s="20"/>
    </row>
    <row r="108" spans="1:15" ht="12.75">
      <c r="A108" s="55"/>
      <c r="B108" s="46"/>
      <c r="C108" s="10"/>
      <c r="D108" s="10"/>
      <c r="E108" s="183"/>
      <c r="F108" s="187"/>
      <c r="G108" s="177"/>
      <c r="H108" s="177"/>
      <c r="I108" s="177"/>
      <c r="J108" s="177"/>
      <c r="K108" s="24"/>
      <c r="L108" s="24"/>
      <c r="M108" s="24"/>
      <c r="N108" s="20"/>
      <c r="O108" s="20"/>
    </row>
    <row r="109" spans="1:15" ht="12.75">
      <c r="A109" s="50" t="s">
        <v>44</v>
      </c>
      <c r="B109" s="43"/>
      <c r="C109" s="6"/>
      <c r="D109" s="6"/>
      <c r="E109" s="182"/>
      <c r="F109" s="188"/>
      <c r="G109" s="177"/>
      <c r="H109" s="177"/>
      <c r="I109" s="177"/>
      <c r="J109" s="177"/>
      <c r="K109" s="24"/>
      <c r="L109" s="24"/>
      <c r="M109" s="24"/>
      <c r="N109" s="20"/>
      <c r="O109" s="20"/>
    </row>
    <row r="110" spans="1:15" ht="12.75">
      <c r="A110" s="51"/>
      <c r="B110" s="44" t="s">
        <v>14</v>
      </c>
      <c r="C110" s="4">
        <v>58</v>
      </c>
      <c r="D110" s="4">
        <v>5</v>
      </c>
      <c r="E110" s="180">
        <v>319</v>
      </c>
      <c r="F110" s="187"/>
      <c r="G110" s="177"/>
      <c r="H110" s="177"/>
      <c r="I110" s="177"/>
      <c r="J110" s="177"/>
      <c r="K110" s="24"/>
      <c r="L110" s="24"/>
      <c r="M110" s="24"/>
      <c r="N110" s="20"/>
      <c r="O110" s="20"/>
    </row>
    <row r="111" spans="1:15" ht="12.75">
      <c r="A111" s="52"/>
      <c r="B111" s="45" t="s">
        <v>20</v>
      </c>
      <c r="C111" s="5">
        <v>2000</v>
      </c>
      <c r="D111" s="5">
        <v>2</v>
      </c>
      <c r="E111" s="181">
        <v>4000</v>
      </c>
      <c r="F111" s="187"/>
      <c r="G111" s="177"/>
      <c r="H111" s="177"/>
      <c r="I111" s="177"/>
      <c r="J111" s="177"/>
      <c r="K111" s="24"/>
      <c r="L111" s="24"/>
      <c r="M111" s="24"/>
      <c r="N111" s="20"/>
      <c r="O111" s="20"/>
    </row>
    <row r="112" spans="1:15" ht="12.75">
      <c r="A112" s="50" t="s">
        <v>45</v>
      </c>
      <c r="B112" s="43"/>
      <c r="C112" s="6"/>
      <c r="D112" s="6"/>
      <c r="E112" s="182"/>
      <c r="F112" s="188"/>
      <c r="G112" s="177"/>
      <c r="H112" s="177"/>
      <c r="I112" s="177"/>
      <c r="J112" s="177"/>
      <c r="K112" s="24"/>
      <c r="L112" s="24"/>
      <c r="M112" s="24"/>
      <c r="N112" s="20"/>
      <c r="O112" s="20"/>
    </row>
    <row r="113" spans="1:15" ht="12.75">
      <c r="A113" s="51"/>
      <c r="B113" s="44" t="s">
        <v>14</v>
      </c>
      <c r="C113" s="4">
        <v>58</v>
      </c>
      <c r="D113" s="4">
        <v>5</v>
      </c>
      <c r="E113" s="180">
        <v>319</v>
      </c>
      <c r="F113" s="187"/>
      <c r="G113" s="177"/>
      <c r="H113" s="177"/>
      <c r="I113" s="177"/>
      <c r="J113" s="177"/>
      <c r="K113" s="24"/>
      <c r="L113" s="24"/>
      <c r="M113" s="24"/>
      <c r="N113" s="20"/>
      <c r="O113" s="20"/>
    </row>
    <row r="114" spans="1:15" ht="12.75">
      <c r="A114" s="52"/>
      <c r="B114" s="45" t="s">
        <v>20</v>
      </c>
      <c r="C114" s="5">
        <v>2000</v>
      </c>
      <c r="D114" s="5">
        <v>2</v>
      </c>
      <c r="E114" s="181">
        <v>4000</v>
      </c>
      <c r="F114" s="187"/>
      <c r="G114" s="177"/>
      <c r="H114" s="177"/>
      <c r="I114" s="177"/>
      <c r="J114" s="177"/>
      <c r="K114" s="24"/>
      <c r="L114" s="24"/>
      <c r="M114" s="24"/>
      <c r="N114" s="20"/>
      <c r="O114" s="20"/>
    </row>
    <row r="115" spans="1:15" ht="12.75">
      <c r="A115" s="50" t="s">
        <v>46</v>
      </c>
      <c r="B115" s="43"/>
      <c r="C115" s="6"/>
      <c r="D115" s="6"/>
      <c r="E115" s="182"/>
      <c r="F115" s="188"/>
      <c r="G115" s="177"/>
      <c r="H115" s="177"/>
      <c r="I115" s="177"/>
      <c r="J115" s="177"/>
      <c r="K115" s="24"/>
      <c r="L115" s="24"/>
      <c r="M115" s="24"/>
      <c r="N115" s="20"/>
      <c r="O115" s="20"/>
    </row>
    <row r="116" spans="1:15" ht="12.75">
      <c r="A116" s="51"/>
      <c r="B116" s="44" t="s">
        <v>14</v>
      </c>
      <c r="C116" s="4">
        <v>58</v>
      </c>
      <c r="D116" s="4">
        <v>5</v>
      </c>
      <c r="E116" s="180">
        <v>319</v>
      </c>
      <c r="F116" s="187"/>
      <c r="G116" s="177"/>
      <c r="H116" s="177"/>
      <c r="I116" s="177"/>
      <c r="J116" s="177"/>
      <c r="K116" s="24"/>
      <c r="L116" s="24"/>
      <c r="M116" s="24"/>
      <c r="N116" s="20"/>
      <c r="O116" s="20"/>
    </row>
    <row r="117" spans="1:15" ht="12.75">
      <c r="A117" s="52"/>
      <c r="B117" s="45" t="s">
        <v>20</v>
      </c>
      <c r="C117" s="5">
        <v>2000</v>
      </c>
      <c r="D117" s="5">
        <v>2</v>
      </c>
      <c r="E117" s="181">
        <v>4000</v>
      </c>
      <c r="F117" s="187"/>
      <c r="G117" s="177"/>
      <c r="H117" s="177"/>
      <c r="I117" s="177"/>
      <c r="J117" s="177"/>
      <c r="K117" s="24"/>
      <c r="L117" s="24"/>
      <c r="M117" s="24"/>
      <c r="N117" s="20"/>
      <c r="O117" s="20"/>
    </row>
    <row r="118" spans="1:15" ht="12.75">
      <c r="A118" s="50" t="s">
        <v>47</v>
      </c>
      <c r="B118" s="43"/>
      <c r="C118" s="6"/>
      <c r="D118" s="6"/>
      <c r="E118" s="182"/>
      <c r="F118" s="188"/>
      <c r="G118" s="177"/>
      <c r="H118" s="177"/>
      <c r="I118" s="177"/>
      <c r="J118" s="177"/>
      <c r="K118" s="24"/>
      <c r="L118" s="24"/>
      <c r="M118" s="24"/>
      <c r="N118" s="20"/>
      <c r="O118" s="20"/>
    </row>
    <row r="119" spans="1:15" ht="12.75">
      <c r="A119" s="51"/>
      <c r="B119" s="44" t="s">
        <v>14</v>
      </c>
      <c r="C119" s="4">
        <v>58</v>
      </c>
      <c r="D119" s="4">
        <v>5</v>
      </c>
      <c r="E119" s="180">
        <v>319</v>
      </c>
      <c r="F119" s="187"/>
      <c r="G119" s="177"/>
      <c r="H119" s="177"/>
      <c r="I119" s="177"/>
      <c r="J119" s="177"/>
      <c r="K119" s="24"/>
      <c r="L119" s="24"/>
      <c r="M119" s="24"/>
      <c r="N119" s="20"/>
      <c r="O119" s="20"/>
    </row>
    <row r="120" spans="1:15" ht="12.75">
      <c r="A120" s="52"/>
      <c r="B120" s="45" t="s">
        <v>20</v>
      </c>
      <c r="C120" s="5">
        <v>2000</v>
      </c>
      <c r="D120" s="5">
        <v>2</v>
      </c>
      <c r="E120" s="181">
        <v>4000</v>
      </c>
      <c r="F120" s="187"/>
      <c r="G120" s="177"/>
      <c r="H120" s="177"/>
      <c r="I120" s="177"/>
      <c r="J120" s="177"/>
      <c r="K120" s="24"/>
      <c r="L120" s="24"/>
      <c r="M120" s="24"/>
      <c r="N120" s="20"/>
      <c r="O120" s="20"/>
    </row>
    <row r="121" spans="1:15" ht="12.75">
      <c r="A121" s="50" t="s">
        <v>48</v>
      </c>
      <c r="B121" s="43"/>
      <c r="C121" s="6"/>
      <c r="D121" s="6"/>
      <c r="E121" s="182"/>
      <c r="F121" s="188"/>
      <c r="G121" s="177"/>
      <c r="H121" s="177"/>
      <c r="I121" s="177"/>
      <c r="J121" s="177"/>
      <c r="K121" s="24"/>
      <c r="L121" s="24"/>
      <c r="M121" s="24"/>
      <c r="N121" s="20"/>
      <c r="O121" s="20"/>
    </row>
    <row r="122" spans="1:15" ht="12.75">
      <c r="A122" s="51"/>
      <c r="B122" s="44" t="s">
        <v>14</v>
      </c>
      <c r="C122" s="4">
        <v>58</v>
      </c>
      <c r="D122" s="4">
        <v>5</v>
      </c>
      <c r="E122" s="180">
        <v>319</v>
      </c>
      <c r="F122" s="187"/>
      <c r="G122" s="177"/>
      <c r="H122" s="177"/>
      <c r="I122" s="177"/>
      <c r="J122" s="177"/>
      <c r="K122" s="24"/>
      <c r="L122" s="24"/>
      <c r="M122" s="24"/>
      <c r="N122" s="20"/>
      <c r="O122" s="20"/>
    </row>
    <row r="123" spans="1:15" ht="12.75">
      <c r="A123" s="51"/>
      <c r="B123" s="44" t="s">
        <v>20</v>
      </c>
      <c r="C123" s="4">
        <v>2000</v>
      </c>
      <c r="D123" s="4">
        <v>2</v>
      </c>
      <c r="E123" s="180">
        <v>4000</v>
      </c>
      <c r="F123" s="187"/>
      <c r="G123" s="177"/>
      <c r="H123" s="177"/>
      <c r="I123" s="177"/>
      <c r="J123" s="177"/>
      <c r="K123" s="24"/>
      <c r="L123" s="24"/>
      <c r="M123" s="24"/>
      <c r="N123" s="20"/>
      <c r="O123" s="20"/>
    </row>
    <row r="124" spans="1:15" ht="12.75">
      <c r="A124" s="54"/>
      <c r="B124" s="9"/>
      <c r="C124" s="11"/>
      <c r="D124" s="11"/>
      <c r="E124" s="11"/>
      <c r="F124" s="187"/>
      <c r="G124" s="177"/>
      <c r="H124" s="177"/>
      <c r="I124" s="177"/>
      <c r="J124" s="177"/>
      <c r="K124" s="24"/>
      <c r="L124" s="24"/>
      <c r="M124" s="24"/>
      <c r="N124" s="20"/>
      <c r="O124" s="20"/>
    </row>
    <row r="125" spans="1:15" ht="12.75">
      <c r="A125" s="50" t="s">
        <v>49</v>
      </c>
      <c r="B125" s="43"/>
      <c r="C125" s="6"/>
      <c r="D125" s="6"/>
      <c r="E125" s="182"/>
      <c r="F125" s="188"/>
      <c r="G125" s="177"/>
      <c r="H125" s="177"/>
      <c r="I125" s="177"/>
      <c r="J125" s="177"/>
      <c r="K125" s="24"/>
      <c r="L125" s="24"/>
      <c r="M125" s="24"/>
      <c r="N125" s="20"/>
      <c r="O125" s="20"/>
    </row>
    <row r="126" spans="1:15" ht="12.75">
      <c r="A126" s="51"/>
      <c r="B126" s="44" t="s">
        <v>14</v>
      </c>
      <c r="C126" s="4">
        <v>58</v>
      </c>
      <c r="D126" s="4">
        <v>5</v>
      </c>
      <c r="E126" s="180">
        <v>319</v>
      </c>
      <c r="F126" s="187"/>
      <c r="G126" s="177"/>
      <c r="H126" s="177"/>
      <c r="I126" s="177"/>
      <c r="J126" s="177"/>
      <c r="K126" s="24"/>
      <c r="L126" s="24"/>
      <c r="M126" s="24"/>
      <c r="N126" s="20"/>
      <c r="O126" s="20"/>
    </row>
    <row r="127" spans="1:15" ht="12.75">
      <c r="A127" s="52"/>
      <c r="B127" s="45" t="s">
        <v>20</v>
      </c>
      <c r="C127" s="5">
        <v>2000</v>
      </c>
      <c r="D127" s="5">
        <v>2</v>
      </c>
      <c r="E127" s="181">
        <v>4000</v>
      </c>
      <c r="F127" s="187"/>
      <c r="G127" s="177"/>
      <c r="H127" s="177"/>
      <c r="I127" s="177"/>
      <c r="J127" s="177"/>
      <c r="K127" s="24"/>
      <c r="L127" s="24"/>
      <c r="M127" s="24"/>
      <c r="N127" s="20"/>
      <c r="O127" s="20"/>
    </row>
    <row r="128" spans="1:15" ht="12.75">
      <c r="A128" s="50" t="s">
        <v>50</v>
      </c>
      <c r="B128" s="43"/>
      <c r="C128" s="6"/>
      <c r="D128" s="6"/>
      <c r="E128" s="182"/>
      <c r="F128" s="188"/>
      <c r="G128" s="177"/>
      <c r="H128" s="177"/>
      <c r="I128" s="177"/>
      <c r="J128" s="177"/>
      <c r="K128" s="24"/>
      <c r="L128" s="24"/>
      <c r="M128" s="24"/>
      <c r="N128" s="20"/>
      <c r="O128" s="20"/>
    </row>
    <row r="129" spans="1:15" ht="12.75">
      <c r="A129" s="51"/>
      <c r="B129" s="44" t="s">
        <v>14</v>
      </c>
      <c r="C129" s="4">
        <v>58</v>
      </c>
      <c r="D129" s="4">
        <v>5</v>
      </c>
      <c r="E129" s="180">
        <v>319</v>
      </c>
      <c r="F129" s="187"/>
      <c r="G129" s="177"/>
      <c r="H129" s="177"/>
      <c r="I129" s="177"/>
      <c r="J129" s="177"/>
      <c r="K129" s="24"/>
      <c r="L129" s="24"/>
      <c r="M129" s="24"/>
      <c r="N129" s="20"/>
      <c r="O129" s="20"/>
    </row>
    <row r="130" spans="1:15" ht="12.75">
      <c r="A130" s="52"/>
      <c r="B130" s="45" t="s">
        <v>20</v>
      </c>
      <c r="C130" s="5">
        <v>2000</v>
      </c>
      <c r="D130" s="5">
        <v>2</v>
      </c>
      <c r="E130" s="181">
        <v>4000</v>
      </c>
      <c r="F130" s="187"/>
      <c r="G130" s="177"/>
      <c r="H130" s="177"/>
      <c r="I130" s="177"/>
      <c r="J130" s="177"/>
      <c r="K130" s="24"/>
      <c r="L130" s="24"/>
      <c r="M130" s="24"/>
      <c r="N130" s="20"/>
      <c r="O130" s="20"/>
    </row>
    <row r="131" spans="1:15" ht="12.75">
      <c r="A131" s="50" t="s">
        <v>51</v>
      </c>
      <c r="B131" s="43"/>
      <c r="C131" s="6"/>
      <c r="D131" s="6"/>
      <c r="E131" s="182"/>
      <c r="F131" s="188"/>
      <c r="G131" s="177"/>
      <c r="H131" s="177"/>
      <c r="I131" s="177"/>
      <c r="J131" s="177"/>
      <c r="K131" s="24"/>
      <c r="L131" s="24"/>
      <c r="M131" s="24"/>
      <c r="N131" s="20"/>
      <c r="O131" s="20"/>
    </row>
    <row r="132" spans="1:15" ht="12.75">
      <c r="A132" s="51"/>
      <c r="B132" s="44" t="s">
        <v>14</v>
      </c>
      <c r="C132" s="4">
        <v>58</v>
      </c>
      <c r="D132" s="4">
        <v>5</v>
      </c>
      <c r="E132" s="180">
        <v>319</v>
      </c>
      <c r="F132" s="187"/>
      <c r="G132" s="177"/>
      <c r="H132" s="177"/>
      <c r="I132" s="177"/>
      <c r="J132" s="177"/>
      <c r="K132" s="24"/>
      <c r="L132" s="24"/>
      <c r="M132" s="24"/>
      <c r="N132" s="20"/>
      <c r="O132" s="20"/>
    </row>
    <row r="133" spans="1:15" ht="12.75">
      <c r="A133" s="52"/>
      <c r="B133" s="45" t="s">
        <v>20</v>
      </c>
      <c r="C133" s="5">
        <v>2000</v>
      </c>
      <c r="D133" s="5">
        <v>2</v>
      </c>
      <c r="E133" s="181">
        <v>4000</v>
      </c>
      <c r="F133" s="187"/>
      <c r="G133" s="177"/>
      <c r="H133" s="177"/>
      <c r="I133" s="177"/>
      <c r="J133" s="177"/>
      <c r="K133" s="24"/>
      <c r="L133" s="24"/>
      <c r="M133" s="24"/>
      <c r="N133" s="20"/>
      <c r="O133" s="20"/>
    </row>
    <row r="134" spans="1:15" ht="12.75">
      <c r="A134" s="50" t="s">
        <v>52</v>
      </c>
      <c r="B134" s="43"/>
      <c r="C134" s="6"/>
      <c r="D134" s="6"/>
      <c r="E134" s="182"/>
      <c r="F134" s="188"/>
      <c r="G134" s="177"/>
      <c r="H134" s="177"/>
      <c r="I134" s="177"/>
      <c r="J134" s="177"/>
      <c r="K134" s="24"/>
      <c r="L134" s="24"/>
      <c r="M134" s="24"/>
      <c r="N134" s="20"/>
      <c r="O134" s="20"/>
    </row>
    <row r="135" spans="1:15" ht="12.75">
      <c r="A135" s="51"/>
      <c r="B135" s="44" t="s">
        <v>14</v>
      </c>
      <c r="C135" s="4">
        <v>58</v>
      </c>
      <c r="D135" s="4">
        <v>5</v>
      </c>
      <c r="E135" s="180">
        <v>319</v>
      </c>
      <c r="F135" s="187"/>
      <c r="G135" s="177"/>
      <c r="H135" s="177"/>
      <c r="I135" s="177"/>
      <c r="J135" s="177"/>
      <c r="K135" s="24"/>
      <c r="L135" s="24"/>
      <c r="M135" s="24"/>
      <c r="N135" s="20"/>
      <c r="O135" s="20"/>
    </row>
    <row r="136" spans="1:15" ht="12.75">
      <c r="A136" s="52"/>
      <c r="B136" s="45" t="s">
        <v>20</v>
      </c>
      <c r="C136" s="5">
        <v>2000</v>
      </c>
      <c r="D136" s="5">
        <v>2</v>
      </c>
      <c r="E136" s="181">
        <v>4000</v>
      </c>
      <c r="F136" s="187"/>
      <c r="G136" s="177"/>
      <c r="H136" s="177"/>
      <c r="I136" s="177"/>
      <c r="J136" s="177"/>
      <c r="K136" s="24"/>
      <c r="L136" s="24"/>
      <c r="M136" s="24"/>
      <c r="N136" s="20"/>
      <c r="O136" s="20"/>
    </row>
    <row r="137" spans="1:15" ht="12.75">
      <c r="A137" s="50" t="s">
        <v>53</v>
      </c>
      <c r="B137" s="43"/>
      <c r="C137" s="6"/>
      <c r="D137" s="6"/>
      <c r="E137" s="182"/>
      <c r="F137" s="188"/>
      <c r="G137" s="177"/>
      <c r="H137" s="177"/>
      <c r="I137" s="177"/>
      <c r="J137" s="177"/>
      <c r="K137" s="24"/>
      <c r="L137" s="24"/>
      <c r="M137" s="24"/>
      <c r="N137" s="20"/>
      <c r="O137" s="20"/>
    </row>
    <row r="138" spans="1:15" ht="12.75">
      <c r="A138" s="51"/>
      <c r="B138" s="47" t="s">
        <v>5</v>
      </c>
      <c r="C138" s="4">
        <v>58</v>
      </c>
      <c r="D138" s="4">
        <v>2</v>
      </c>
      <c r="E138" s="180">
        <v>127.6</v>
      </c>
      <c r="F138" s="187"/>
      <c r="G138" s="177"/>
      <c r="H138" s="177"/>
      <c r="I138" s="177"/>
      <c r="J138" s="177"/>
      <c r="K138" s="24"/>
      <c r="L138" s="24"/>
      <c r="M138" s="24"/>
      <c r="N138" s="20"/>
      <c r="O138" s="20"/>
    </row>
    <row r="139" spans="1:15" ht="12.75">
      <c r="A139" s="51"/>
      <c r="B139" s="44" t="s">
        <v>20</v>
      </c>
      <c r="C139" s="4">
        <v>2000</v>
      </c>
      <c r="D139" s="4">
        <v>2</v>
      </c>
      <c r="E139" s="180">
        <v>4000</v>
      </c>
      <c r="F139" s="187"/>
      <c r="G139" s="177"/>
      <c r="H139" s="177"/>
      <c r="I139" s="177"/>
      <c r="J139" s="177"/>
      <c r="K139" s="24"/>
      <c r="L139" s="24"/>
      <c r="M139" s="24"/>
      <c r="N139" s="20"/>
      <c r="O139" s="20"/>
    </row>
    <row r="140" spans="1:15" ht="12.75">
      <c r="A140" s="52"/>
      <c r="B140" s="45"/>
      <c r="C140" s="5"/>
      <c r="D140" s="5"/>
      <c r="E140" s="181"/>
      <c r="F140" s="188"/>
      <c r="G140" s="177"/>
      <c r="H140" s="177"/>
      <c r="I140" s="177"/>
      <c r="J140" s="177"/>
      <c r="K140" s="24"/>
      <c r="L140" s="24"/>
      <c r="M140" s="24"/>
      <c r="N140" s="20"/>
      <c r="O140" s="20"/>
    </row>
    <row r="141" spans="1:15" ht="13.5" thickBot="1">
      <c r="A141" s="56" t="s">
        <v>54</v>
      </c>
      <c r="B141" s="48"/>
      <c r="C141" s="23"/>
      <c r="D141" s="23"/>
      <c r="E141" s="184">
        <v>133406</v>
      </c>
      <c r="F141" s="190"/>
      <c r="G141" s="177"/>
      <c r="H141" s="177"/>
      <c r="I141" s="177"/>
      <c r="J141" s="177"/>
      <c r="K141" s="24"/>
      <c r="L141" s="24"/>
      <c r="M141" s="24"/>
      <c r="N141" s="20"/>
      <c r="O141" s="20"/>
    </row>
    <row r="142" spans="1:15" ht="13.5" thickTop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0"/>
      <c r="O142" s="20"/>
    </row>
    <row r="143" spans="1:15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0"/>
      <c r="O143" s="20"/>
    </row>
    <row r="144" spans="1:15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0"/>
      <c r="O144" s="20"/>
    </row>
    <row r="145" spans="1:15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5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1:15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1:15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15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1:15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1:15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1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1:11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1:11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1:11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1:11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</sheetData>
  <mergeCells count="2">
    <mergeCell ref="A3:B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workbookViewId="0" topLeftCell="A1">
      <selection activeCell="K15" sqref="K15"/>
    </sheetView>
  </sheetViews>
  <sheetFormatPr defaultColWidth="9.140625" defaultRowHeight="12.75"/>
  <cols>
    <col min="2" max="2" width="10.140625" style="0" bestFit="1" customWidth="1"/>
    <col min="3" max="3" width="11.57421875" style="0" customWidth="1"/>
    <col min="4" max="4" width="11.8515625" style="0" customWidth="1"/>
    <col min="5" max="5" width="10.8515625" style="0" customWidth="1"/>
    <col min="6" max="6" width="9.8515625" style="0" customWidth="1"/>
    <col min="7" max="7" width="10.421875" style="0" customWidth="1"/>
    <col min="8" max="8" width="10.140625" style="0" bestFit="1" customWidth="1"/>
    <col min="9" max="9" width="11.421875" style="0" customWidth="1"/>
    <col min="10" max="10" width="11.00390625" style="0" customWidth="1"/>
    <col min="11" max="11" width="10.140625" style="0" customWidth="1"/>
    <col min="12" max="12" width="11.57421875" style="0" customWidth="1"/>
    <col min="13" max="13" width="11.421875" style="0" customWidth="1"/>
    <col min="14" max="14" width="38.421875" style="0" customWidth="1"/>
    <col min="15" max="15" width="13.7109375" style="0" customWidth="1"/>
    <col min="16" max="16" width="15.00390625" style="0" customWidth="1"/>
    <col min="17" max="17" width="19.00390625" style="0" customWidth="1"/>
  </cols>
  <sheetData>
    <row r="1" spans="7:36" ht="13.5" thickBot="1">
      <c r="G1" s="20"/>
      <c r="H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3.5" thickTop="1">
      <c r="A2" s="36" t="s">
        <v>69</v>
      </c>
      <c r="B2" s="37"/>
      <c r="C2" s="37"/>
      <c r="D2" s="37"/>
      <c r="E2" s="37"/>
      <c r="F2" s="38"/>
      <c r="G2" s="20"/>
      <c r="H2" s="36" t="s">
        <v>76</v>
      </c>
      <c r="I2" s="12"/>
      <c r="J2" s="12"/>
      <c r="K2" s="12"/>
      <c r="L2" s="13"/>
      <c r="M2" s="14"/>
      <c r="N2" s="33" t="s">
        <v>124</v>
      </c>
      <c r="O2" s="31"/>
      <c r="P2" s="31"/>
      <c r="Q2" s="32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3.5" thickBot="1">
      <c r="A3" s="58" t="s">
        <v>70</v>
      </c>
      <c r="B3" s="15"/>
      <c r="C3" s="15"/>
      <c r="D3" s="15"/>
      <c r="E3" s="15"/>
      <c r="F3" s="16"/>
      <c r="G3" s="20"/>
      <c r="H3" s="14" t="s">
        <v>81</v>
      </c>
      <c r="I3" s="15"/>
      <c r="J3" s="15"/>
      <c r="K3" s="15"/>
      <c r="L3" s="16"/>
      <c r="M3" s="14"/>
      <c r="N3" s="28" t="s">
        <v>61</v>
      </c>
      <c r="O3" s="29" t="s">
        <v>63</v>
      </c>
      <c r="P3" s="29" t="s">
        <v>64</v>
      </c>
      <c r="Q3" s="30" t="s">
        <v>62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3.5" thickBot="1">
      <c r="A4" s="14"/>
      <c r="B4" s="15"/>
      <c r="C4" s="15"/>
      <c r="D4" s="15"/>
      <c r="E4" s="15"/>
      <c r="F4" s="67"/>
      <c r="G4" s="20"/>
      <c r="H4" s="199">
        <v>1</v>
      </c>
      <c r="I4" s="15" t="s">
        <v>77</v>
      </c>
      <c r="J4" s="15"/>
      <c r="K4" s="15"/>
      <c r="L4" s="16"/>
      <c r="M4" s="14"/>
      <c r="N4" s="64" t="s">
        <v>56</v>
      </c>
      <c r="O4" s="34" t="s">
        <v>120</v>
      </c>
      <c r="P4" s="34" t="s">
        <v>65</v>
      </c>
      <c r="Q4" s="19" t="s">
        <v>100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3.5" thickBot="1">
      <c r="A5" s="14" t="s">
        <v>71</v>
      </c>
      <c r="B5" s="15"/>
      <c r="C5" s="15"/>
      <c r="D5" s="15"/>
      <c r="E5" s="15"/>
      <c r="F5" s="75">
        <f>Q47</f>
        <v>36558</v>
      </c>
      <c r="G5" s="20"/>
      <c r="H5" s="200">
        <v>3046.9</v>
      </c>
      <c r="I5" s="15" t="s">
        <v>134</v>
      </c>
      <c r="J5" s="15"/>
      <c r="K5" s="15"/>
      <c r="L5" s="16"/>
      <c r="M5" s="14"/>
      <c r="N5" s="64" t="s">
        <v>57</v>
      </c>
      <c r="O5" s="34" t="s">
        <v>121</v>
      </c>
      <c r="P5" s="34" t="s">
        <v>66</v>
      </c>
      <c r="Q5" s="19" t="s">
        <v>100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13.5" thickBot="1">
      <c r="A6" s="14" t="s">
        <v>109</v>
      </c>
      <c r="B6" s="15"/>
      <c r="C6" s="15"/>
      <c r="D6" s="15"/>
      <c r="E6" s="15"/>
      <c r="F6" s="75">
        <f>45%*F5</f>
        <v>16451.100000000002</v>
      </c>
      <c r="G6" s="20"/>
      <c r="H6" s="199">
        <f>H4*12*H5</f>
        <v>36562.8</v>
      </c>
      <c r="I6" s="15" t="s">
        <v>112</v>
      </c>
      <c r="J6" s="15"/>
      <c r="K6" s="15"/>
      <c r="L6" s="16"/>
      <c r="M6" s="14"/>
      <c r="N6" s="64" t="s">
        <v>58</v>
      </c>
      <c r="O6" s="34" t="s">
        <v>122</v>
      </c>
      <c r="P6" s="34" t="s">
        <v>68</v>
      </c>
      <c r="Q6" s="19" t="s">
        <v>119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3.5" thickBot="1">
      <c r="A7" s="14" t="s">
        <v>72</v>
      </c>
      <c r="B7" s="15"/>
      <c r="C7" s="15"/>
      <c r="D7" s="15"/>
      <c r="E7" s="15"/>
      <c r="F7" s="75">
        <f>F5-F6</f>
        <v>20106.899999999998</v>
      </c>
      <c r="G7" s="20"/>
      <c r="H7" s="201">
        <f>Q22</f>
        <v>14900</v>
      </c>
      <c r="I7" s="15" t="s">
        <v>78</v>
      </c>
      <c r="J7" s="15"/>
      <c r="K7" s="15"/>
      <c r="L7" s="16"/>
      <c r="M7" s="14"/>
      <c r="N7" s="64" t="s">
        <v>59</v>
      </c>
      <c r="O7" s="34" t="s">
        <v>120</v>
      </c>
      <c r="P7" s="34" t="s">
        <v>68</v>
      </c>
      <c r="Q7" s="19" t="s">
        <v>118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13.5" thickBot="1">
      <c r="A8" s="14"/>
      <c r="B8" s="15"/>
      <c r="C8" s="15"/>
      <c r="D8" s="15"/>
      <c r="E8" s="15"/>
      <c r="F8" s="67"/>
      <c r="G8" s="20"/>
      <c r="H8" s="201">
        <f>20%*H7</f>
        <v>2980</v>
      </c>
      <c r="I8" s="15" t="s">
        <v>79</v>
      </c>
      <c r="J8" s="15"/>
      <c r="K8" s="15"/>
      <c r="L8" s="16"/>
      <c r="M8" s="14"/>
      <c r="N8" s="65" t="s">
        <v>60</v>
      </c>
      <c r="O8" s="66" t="s">
        <v>123</v>
      </c>
      <c r="P8" s="66" t="s">
        <v>67</v>
      </c>
      <c r="Q8" s="27" t="s">
        <v>101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3.5" thickBot="1">
      <c r="A9" s="58" t="s">
        <v>73</v>
      </c>
      <c r="B9" s="15"/>
      <c r="C9" s="15"/>
      <c r="D9" s="15"/>
      <c r="E9" s="15"/>
      <c r="F9" s="57"/>
      <c r="G9" s="20"/>
      <c r="H9" s="201">
        <f>F7</f>
        <v>20106.899999999998</v>
      </c>
      <c r="I9" s="15" t="s">
        <v>80</v>
      </c>
      <c r="J9" s="15"/>
      <c r="K9" s="15"/>
      <c r="L9" s="16"/>
      <c r="M9" s="14"/>
      <c r="N9" s="15"/>
      <c r="O9" s="20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3.5" thickBot="1">
      <c r="A10" s="14" t="s">
        <v>74</v>
      </c>
      <c r="B10" s="15"/>
      <c r="C10" s="15"/>
      <c r="D10" s="15"/>
      <c r="E10" s="15"/>
      <c r="F10" s="57">
        <v>10</v>
      </c>
      <c r="G10" s="20"/>
      <c r="H10" s="202">
        <v>136847.88</v>
      </c>
      <c r="I10" s="15" t="s">
        <v>111</v>
      </c>
      <c r="J10" s="15"/>
      <c r="K10" s="15"/>
      <c r="L10" s="16"/>
      <c r="M10" s="14"/>
      <c r="N10" s="15"/>
      <c r="O10" s="20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3.5" thickBot="1">
      <c r="A11" s="14" t="s">
        <v>75</v>
      </c>
      <c r="B11" s="15"/>
      <c r="C11" s="15"/>
      <c r="D11" s="15"/>
      <c r="E11" s="15"/>
      <c r="F11" s="57">
        <v>10</v>
      </c>
      <c r="G11" s="20"/>
      <c r="H11" s="203">
        <f>((H10-H6)-H6)/(200*3120)</f>
        <v>0.10211903846153846</v>
      </c>
      <c r="I11" s="15" t="s">
        <v>113</v>
      </c>
      <c r="J11" s="15"/>
      <c r="K11" s="15"/>
      <c r="L11" s="16"/>
      <c r="M11" s="14"/>
      <c r="N11" s="15"/>
      <c r="O11" s="20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13.5" thickBot="1">
      <c r="A12" s="14" t="s">
        <v>127</v>
      </c>
      <c r="B12" s="15"/>
      <c r="C12" s="15"/>
      <c r="D12" s="15"/>
      <c r="E12" s="15"/>
      <c r="F12" s="193">
        <f>(F7*F11/100)/(1-(1+F11/100)^-F10)</f>
        <v>3272.30538036317</v>
      </c>
      <c r="G12" s="20"/>
      <c r="H12" s="204">
        <f>200*0.93*H11*3120</f>
        <v>59261.7204</v>
      </c>
      <c r="I12" s="17" t="s">
        <v>114</v>
      </c>
      <c r="J12" s="17"/>
      <c r="K12" s="17"/>
      <c r="L12" s="18"/>
      <c r="M12" s="14"/>
      <c r="N12" s="15"/>
      <c r="O12" s="20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14.25" thickBot="1" thickTop="1">
      <c r="A13" s="205" t="s">
        <v>135</v>
      </c>
      <c r="B13" s="17"/>
      <c r="C13" s="17"/>
      <c r="D13" s="17"/>
      <c r="E13" s="17"/>
      <c r="F13" s="206">
        <f>(L47/(20*H6))*100</f>
        <v>7.334156621455722</v>
      </c>
      <c r="G13" s="20"/>
      <c r="H13" s="15"/>
      <c r="I13" s="15"/>
      <c r="J13" s="15"/>
      <c r="K13" s="15"/>
      <c r="L13" s="15"/>
      <c r="M13" s="15"/>
      <c r="N13" s="15"/>
      <c r="O13" s="20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13.5" thickTop="1">
      <c r="A14" s="15"/>
      <c r="B14" s="15"/>
      <c r="C14" s="15"/>
      <c r="D14" s="15"/>
      <c r="E14" s="15"/>
      <c r="F14" s="170"/>
      <c r="G14" s="20"/>
      <c r="H14" s="15"/>
      <c r="I14" s="15"/>
      <c r="J14" s="15"/>
      <c r="K14" s="15"/>
      <c r="L14" s="198"/>
      <c r="M14" s="15"/>
      <c r="N14" s="15"/>
      <c r="O14" s="20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12.75">
      <c r="A15" s="15"/>
      <c r="B15" s="15"/>
      <c r="C15" s="15"/>
      <c r="D15" s="15"/>
      <c r="E15" s="15"/>
      <c r="F15" s="170"/>
      <c r="G15" s="20"/>
      <c r="H15" s="15"/>
      <c r="I15" s="15"/>
      <c r="J15" s="15"/>
      <c r="K15" s="15"/>
      <c r="L15" s="15"/>
      <c r="M15" s="15"/>
      <c r="N15" s="15"/>
      <c r="O15" s="20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ht="12.75">
      <c r="A16" s="15"/>
      <c r="B16" s="15"/>
      <c r="C16" s="15"/>
      <c r="D16" s="15"/>
      <c r="E16" s="15"/>
      <c r="F16" s="170"/>
      <c r="G16" s="20"/>
      <c r="H16" s="15"/>
      <c r="I16" s="15"/>
      <c r="J16" s="15"/>
      <c r="K16" s="15"/>
      <c r="L16" s="15"/>
      <c r="M16" s="15"/>
      <c r="N16" s="15"/>
      <c r="O16" s="20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3.5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ht="15.75" thickBot="1" thickTop="1">
      <c r="A19" s="84" t="s">
        <v>125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20"/>
      <c r="N19" s="63" t="s">
        <v>126</v>
      </c>
      <c r="O19" s="61"/>
      <c r="P19" s="61"/>
      <c r="Q19" s="62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ht="15.75" thickBot="1">
      <c r="A20" s="87"/>
      <c r="B20" s="338" t="s">
        <v>82</v>
      </c>
      <c r="C20" s="338"/>
      <c r="D20" s="338"/>
      <c r="E20" s="88"/>
      <c r="F20" s="88"/>
      <c r="G20" s="339" t="s">
        <v>88</v>
      </c>
      <c r="H20" s="340"/>
      <c r="I20" s="341" t="s">
        <v>91</v>
      </c>
      <c r="J20" s="342"/>
      <c r="K20" s="343"/>
      <c r="L20" s="89"/>
      <c r="M20" s="20"/>
      <c r="N20" s="59" t="s">
        <v>96</v>
      </c>
      <c r="O20" s="26" t="s">
        <v>97</v>
      </c>
      <c r="P20" s="26" t="s">
        <v>98</v>
      </c>
      <c r="Q20" s="60" t="s">
        <v>99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ht="75.75" thickBot="1">
      <c r="A21" s="90" t="s">
        <v>95</v>
      </c>
      <c r="B21" s="91" t="s">
        <v>83</v>
      </c>
      <c r="C21" s="92" t="s">
        <v>84</v>
      </c>
      <c r="D21" s="93" t="s">
        <v>85</v>
      </c>
      <c r="E21" s="94" t="s">
        <v>86</v>
      </c>
      <c r="F21" s="94" t="s">
        <v>87</v>
      </c>
      <c r="G21" s="91" t="s">
        <v>89</v>
      </c>
      <c r="H21" s="95" t="s">
        <v>90</v>
      </c>
      <c r="I21" s="91" t="s">
        <v>92</v>
      </c>
      <c r="J21" s="92" t="s">
        <v>93</v>
      </c>
      <c r="K21" s="95" t="s">
        <v>94</v>
      </c>
      <c r="L21" s="96" t="s">
        <v>110</v>
      </c>
      <c r="M21" s="20"/>
      <c r="N21" s="69" t="s">
        <v>102</v>
      </c>
      <c r="O21" s="70"/>
      <c r="P21" s="70"/>
      <c r="Q21" s="7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5">
      <c r="A22" s="97">
        <v>1</v>
      </c>
      <c r="B22" s="98">
        <f>F7</f>
        <v>20106.899999999998</v>
      </c>
      <c r="C22" s="99">
        <f>F12</f>
        <v>3272.30538036317</v>
      </c>
      <c r="D22" s="100">
        <f>0.1*B22</f>
        <v>2010.6899999999998</v>
      </c>
      <c r="E22" s="101">
        <f>(B22+D22)-C22</f>
        <v>18845.284619636826</v>
      </c>
      <c r="F22" s="102">
        <f>F6</f>
        <v>16451.100000000002</v>
      </c>
      <c r="G22" s="191">
        <v>36562.8</v>
      </c>
      <c r="H22" s="192">
        <f>G22</f>
        <v>36562.8</v>
      </c>
      <c r="I22" s="105">
        <f>0.02*Q22</f>
        <v>298</v>
      </c>
      <c r="J22" s="106">
        <f>1.7%*(Q22+Q25+Q28)</f>
        <v>517.9050000000001</v>
      </c>
      <c r="K22" s="100">
        <f>0.5%*(Q22+Q25+Q28)</f>
        <v>152.32500000000002</v>
      </c>
      <c r="L22" s="107">
        <f>C22+I22+J22+K22</f>
        <v>4240.535380363171</v>
      </c>
      <c r="M22" s="79"/>
      <c r="N22" s="68" t="s">
        <v>102</v>
      </c>
      <c r="O22" s="80">
        <v>14900</v>
      </c>
      <c r="P22" s="34">
        <v>1</v>
      </c>
      <c r="Q22" s="81">
        <f>O22*P22</f>
        <v>14900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ht="15">
      <c r="A23" s="108">
        <f>A22+1</f>
        <v>2</v>
      </c>
      <c r="B23" s="109">
        <f aca="true" t="shared" si="0" ref="B23:B29">E22</f>
        <v>18845.284619636826</v>
      </c>
      <c r="C23" s="99">
        <f>C22</f>
        <v>3272.30538036317</v>
      </c>
      <c r="D23" s="100">
        <f aca="true" t="shared" si="1" ref="D23:D31">0.1*B23</f>
        <v>1884.5284619636827</v>
      </c>
      <c r="E23" s="101">
        <f aca="true" t="shared" si="2" ref="E23:E46">(B23+D23)-C23</f>
        <v>17457.50770123734</v>
      </c>
      <c r="F23" s="110">
        <v>0</v>
      </c>
      <c r="G23" s="191">
        <f>G22</f>
        <v>36562.8</v>
      </c>
      <c r="H23" s="192">
        <f>G23</f>
        <v>36562.8</v>
      </c>
      <c r="I23" s="105">
        <f>I22+1%*I22</f>
        <v>300.98</v>
      </c>
      <c r="J23" s="106">
        <f>J22</f>
        <v>517.9050000000001</v>
      </c>
      <c r="K23" s="100">
        <f>K22+0.5%*K22</f>
        <v>153.08662500000003</v>
      </c>
      <c r="L23" s="107">
        <f aca="true" t="shared" si="3" ref="L23:L46">C23+I23+J23+K23</f>
        <v>4244.27700536317</v>
      </c>
      <c r="M23" s="79"/>
      <c r="N23" s="25"/>
      <c r="O23" s="80"/>
      <c r="P23" s="34"/>
      <c r="Q23" s="8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ht="15">
      <c r="A24" s="108">
        <f aca="true" t="shared" si="4" ref="A24:A46">A23+1</f>
        <v>3</v>
      </c>
      <c r="B24" s="109">
        <f t="shared" si="0"/>
        <v>17457.50770123734</v>
      </c>
      <c r="C24" s="99">
        <f>C22</f>
        <v>3272.30538036317</v>
      </c>
      <c r="D24" s="100">
        <f t="shared" si="1"/>
        <v>1745.7507701237341</v>
      </c>
      <c r="E24" s="101">
        <f t="shared" si="2"/>
        <v>15930.953090997904</v>
      </c>
      <c r="F24" s="110">
        <v>0</v>
      </c>
      <c r="G24" s="191">
        <f>G23</f>
        <v>36562.8</v>
      </c>
      <c r="H24" s="192">
        <f>G24</f>
        <v>36562.8</v>
      </c>
      <c r="I24" s="105">
        <f>I23+1%*I23</f>
        <v>303.9898</v>
      </c>
      <c r="J24" s="106">
        <f>J22</f>
        <v>517.9050000000001</v>
      </c>
      <c r="K24" s="100">
        <f>K23+0.5%*K23</f>
        <v>153.852058125</v>
      </c>
      <c r="L24" s="107">
        <f t="shared" si="3"/>
        <v>4248.052238488171</v>
      </c>
      <c r="M24" s="79"/>
      <c r="N24" s="73" t="s">
        <v>103</v>
      </c>
      <c r="O24" s="34"/>
      <c r="P24" s="34"/>
      <c r="Q24" s="8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ht="15">
      <c r="A25" s="108">
        <f t="shared" si="4"/>
        <v>4</v>
      </c>
      <c r="B25" s="109">
        <f t="shared" si="0"/>
        <v>15930.953090997904</v>
      </c>
      <c r="C25" s="99">
        <f>C22</f>
        <v>3272.30538036317</v>
      </c>
      <c r="D25" s="100">
        <f t="shared" si="1"/>
        <v>1593.0953090997905</v>
      </c>
      <c r="E25" s="101">
        <f t="shared" si="2"/>
        <v>14251.743019734524</v>
      </c>
      <c r="F25" s="110">
        <v>0</v>
      </c>
      <c r="G25" s="191">
        <f>G24</f>
        <v>36562.8</v>
      </c>
      <c r="H25" s="192">
        <f>G25</f>
        <v>36562.8</v>
      </c>
      <c r="I25" s="105">
        <f>I24+1%*I24</f>
        <v>307.029698</v>
      </c>
      <c r="J25" s="106">
        <f>J22</f>
        <v>517.9050000000001</v>
      </c>
      <c r="K25" s="100">
        <f>K24+0.5%*K24</f>
        <v>154.621318415625</v>
      </c>
      <c r="L25" s="107">
        <f t="shared" si="3"/>
        <v>4251.861396778795</v>
      </c>
      <c r="M25" s="79"/>
      <c r="N25" s="25" t="s">
        <v>104</v>
      </c>
      <c r="O25" s="80">
        <v>565</v>
      </c>
      <c r="P25" s="34">
        <v>1</v>
      </c>
      <c r="Q25" s="81">
        <f>O25*P25</f>
        <v>565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">
      <c r="A26" s="108">
        <f t="shared" si="4"/>
        <v>5</v>
      </c>
      <c r="B26" s="109">
        <f t="shared" si="0"/>
        <v>14251.743019734524</v>
      </c>
      <c r="C26" s="99">
        <f>C22</f>
        <v>3272.30538036317</v>
      </c>
      <c r="D26" s="100">
        <f t="shared" si="1"/>
        <v>1425.1743019734524</v>
      </c>
      <c r="E26" s="101">
        <f t="shared" si="2"/>
        <v>12404.611941344807</v>
      </c>
      <c r="F26" s="110">
        <v>0</v>
      </c>
      <c r="G26" s="191">
        <f>G25</f>
        <v>36562.8</v>
      </c>
      <c r="H26" s="192">
        <f>G26</f>
        <v>36562.8</v>
      </c>
      <c r="I26" s="105">
        <f>I25+1%*I25</f>
        <v>310.09999498</v>
      </c>
      <c r="J26" s="106">
        <f>J22</f>
        <v>517.9050000000001</v>
      </c>
      <c r="K26" s="100">
        <f>K25+0.5%*K25</f>
        <v>155.39442500770315</v>
      </c>
      <c r="L26" s="107">
        <f t="shared" si="3"/>
        <v>4255.704800350873</v>
      </c>
      <c r="M26" s="79"/>
      <c r="N26" s="25"/>
      <c r="O26" s="34"/>
      <c r="P26" s="34"/>
      <c r="Q26" s="8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ht="15">
      <c r="A27" s="111">
        <f t="shared" si="4"/>
        <v>6</v>
      </c>
      <c r="B27" s="112">
        <f t="shared" si="0"/>
        <v>12404.611941344807</v>
      </c>
      <c r="C27" s="113">
        <f>C22</f>
        <v>3272.30538036317</v>
      </c>
      <c r="D27" s="114">
        <f t="shared" si="1"/>
        <v>1240.4611941344808</v>
      </c>
      <c r="E27" s="115">
        <f t="shared" si="2"/>
        <v>10372.767755116118</v>
      </c>
      <c r="F27" s="116">
        <v>0</v>
      </c>
      <c r="G27" s="117">
        <f>G22</f>
        <v>36562.8</v>
      </c>
      <c r="H27" s="118">
        <f>G22</f>
        <v>36562.8</v>
      </c>
      <c r="I27" s="119">
        <f>I26+2%*I26</f>
        <v>316.30199487960004</v>
      </c>
      <c r="J27" s="120">
        <f>J22</f>
        <v>517.9050000000001</v>
      </c>
      <c r="K27" s="114">
        <f>K26+0.7%*K26</f>
        <v>156.48218598275707</v>
      </c>
      <c r="L27" s="121">
        <f t="shared" si="3"/>
        <v>4262.994561225527</v>
      </c>
      <c r="M27" s="79"/>
      <c r="N27" s="73" t="s">
        <v>105</v>
      </c>
      <c r="O27" s="34"/>
      <c r="P27" s="34"/>
      <c r="Q27" s="8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ht="15">
      <c r="A28" s="122">
        <f t="shared" si="4"/>
        <v>7</v>
      </c>
      <c r="B28" s="123">
        <f t="shared" si="0"/>
        <v>10372.767755116118</v>
      </c>
      <c r="C28" s="124">
        <f>C22</f>
        <v>3272.30538036317</v>
      </c>
      <c r="D28" s="125">
        <f t="shared" si="1"/>
        <v>1037.2767755116117</v>
      </c>
      <c r="E28" s="126">
        <f t="shared" si="2"/>
        <v>8137.739150264559</v>
      </c>
      <c r="F28" s="127">
        <v>0</v>
      </c>
      <c r="G28" s="128">
        <f>G22</f>
        <v>36562.8</v>
      </c>
      <c r="H28" s="129">
        <f>G22</f>
        <v>36562.8</v>
      </c>
      <c r="I28" s="130">
        <f>I27+2%*I27</f>
        <v>322.62803477719206</v>
      </c>
      <c r="J28" s="131">
        <f>J22</f>
        <v>517.9050000000001</v>
      </c>
      <c r="K28" s="125">
        <f>K27+0.7%*K27</f>
        <v>157.57756128463637</v>
      </c>
      <c r="L28" s="107">
        <f t="shared" si="3"/>
        <v>4270.415976424999</v>
      </c>
      <c r="M28" s="79"/>
      <c r="N28" s="25" t="s">
        <v>108</v>
      </c>
      <c r="O28" s="80">
        <v>15000</v>
      </c>
      <c r="P28" s="34">
        <v>1</v>
      </c>
      <c r="Q28" s="81">
        <f>O28*P28</f>
        <v>15000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ht="15">
      <c r="A29" s="122">
        <f t="shared" si="4"/>
        <v>8</v>
      </c>
      <c r="B29" s="132">
        <f t="shared" si="0"/>
        <v>8137.739150264559</v>
      </c>
      <c r="C29" s="133">
        <f>C22</f>
        <v>3272.30538036317</v>
      </c>
      <c r="D29" s="125">
        <f t="shared" si="1"/>
        <v>813.7739150264559</v>
      </c>
      <c r="E29" s="126">
        <f t="shared" si="2"/>
        <v>5679.207684927844</v>
      </c>
      <c r="F29" s="127">
        <v>0</v>
      </c>
      <c r="G29" s="128">
        <f>G22</f>
        <v>36562.8</v>
      </c>
      <c r="H29" s="129">
        <f>G22</f>
        <v>36562.8</v>
      </c>
      <c r="I29" s="130">
        <f>I28+2%*I28</f>
        <v>329.0805954727359</v>
      </c>
      <c r="J29" s="131">
        <f>J22</f>
        <v>517.9050000000001</v>
      </c>
      <c r="K29" s="125">
        <f>K28+0.7%*K28</f>
        <v>158.68060421362884</v>
      </c>
      <c r="L29" s="107">
        <f t="shared" si="3"/>
        <v>4277.971580049534</v>
      </c>
      <c r="M29" s="79"/>
      <c r="N29" s="25"/>
      <c r="O29" s="80"/>
      <c r="P29" s="34"/>
      <c r="Q29" s="8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ht="15">
      <c r="A30" s="122">
        <f t="shared" si="4"/>
        <v>9</v>
      </c>
      <c r="B30" s="132">
        <f aca="true" t="shared" si="5" ref="B30:B46">E29</f>
        <v>5679.207684927844</v>
      </c>
      <c r="C30" s="133">
        <f>C22</f>
        <v>3272.30538036317</v>
      </c>
      <c r="D30" s="125">
        <f t="shared" si="1"/>
        <v>567.9207684927844</v>
      </c>
      <c r="E30" s="126">
        <f t="shared" si="2"/>
        <v>2974.823073057458</v>
      </c>
      <c r="F30" s="127">
        <v>0</v>
      </c>
      <c r="G30" s="128">
        <f>G22</f>
        <v>36562.8</v>
      </c>
      <c r="H30" s="129">
        <f>G22</f>
        <v>36562.8</v>
      </c>
      <c r="I30" s="130">
        <f>I29+2%*I29</f>
        <v>335.6622073821906</v>
      </c>
      <c r="J30" s="131">
        <f>J22</f>
        <v>517.9050000000001</v>
      </c>
      <c r="K30" s="125">
        <f>K29+0.7%*K29</f>
        <v>159.79136844312424</v>
      </c>
      <c r="L30" s="107">
        <f t="shared" si="3"/>
        <v>4285.663956188485</v>
      </c>
      <c r="M30" s="79"/>
      <c r="N30" s="25"/>
      <c r="O30" s="34"/>
      <c r="P30" s="34"/>
      <c r="Q30" s="8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ht="15">
      <c r="A31" s="134">
        <f t="shared" si="4"/>
        <v>10</v>
      </c>
      <c r="B31" s="135">
        <f t="shared" si="5"/>
        <v>2974.823073057458</v>
      </c>
      <c r="C31" s="136">
        <f>C22</f>
        <v>3272.30538036317</v>
      </c>
      <c r="D31" s="137">
        <f t="shared" si="1"/>
        <v>297.4823073057458</v>
      </c>
      <c r="E31" s="126">
        <f t="shared" si="2"/>
        <v>3.3651303965598345E-11</v>
      </c>
      <c r="F31" s="139">
        <v>0</v>
      </c>
      <c r="G31" s="140">
        <f>G22</f>
        <v>36562.8</v>
      </c>
      <c r="H31" s="141">
        <f>G22</f>
        <v>36562.8</v>
      </c>
      <c r="I31" s="142">
        <f>I30+2%*I30</f>
        <v>342.37545152983444</v>
      </c>
      <c r="J31" s="143">
        <f>J22</f>
        <v>517.9050000000001</v>
      </c>
      <c r="K31" s="137">
        <f>K30+0.7%*K30</f>
        <v>160.90990802222612</v>
      </c>
      <c r="L31" s="144">
        <f t="shared" si="3"/>
        <v>4293.49573991523</v>
      </c>
      <c r="M31" s="79"/>
      <c r="N31" s="73" t="s">
        <v>106</v>
      </c>
      <c r="O31" s="34"/>
      <c r="P31" s="34"/>
      <c r="Q31" s="82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ht="15">
      <c r="A32" s="108">
        <f t="shared" si="4"/>
        <v>11</v>
      </c>
      <c r="B32" s="145">
        <f t="shared" si="5"/>
        <v>3.3651303965598345E-11</v>
      </c>
      <c r="C32" s="106">
        <v>0</v>
      </c>
      <c r="D32" s="146">
        <v>0</v>
      </c>
      <c r="E32" s="101">
        <f t="shared" si="2"/>
        <v>3.3651303965598345E-11</v>
      </c>
      <c r="F32" s="110">
        <v>0</v>
      </c>
      <c r="G32" s="103">
        <f>G22</f>
        <v>36562.8</v>
      </c>
      <c r="H32" s="104">
        <f>G22</f>
        <v>36562.8</v>
      </c>
      <c r="I32" s="105">
        <f>I31+3%*I31</f>
        <v>352.64671507572945</v>
      </c>
      <c r="J32" s="106">
        <f>J22</f>
        <v>517.9050000000001</v>
      </c>
      <c r="K32" s="100">
        <f>K31+1%*K31</f>
        <v>162.51900710244837</v>
      </c>
      <c r="L32" s="107">
        <f t="shared" si="3"/>
        <v>1033.070722178178</v>
      </c>
      <c r="M32" s="79"/>
      <c r="N32" s="25" t="s">
        <v>107</v>
      </c>
      <c r="O32" s="72"/>
      <c r="P32" s="34"/>
      <c r="Q32" s="81">
        <f>20%*(Q22+Q25+Q28)</f>
        <v>6093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5">
      <c r="A33" s="108">
        <f t="shared" si="4"/>
        <v>12</v>
      </c>
      <c r="B33" s="145">
        <f t="shared" si="5"/>
        <v>3.3651303965598345E-11</v>
      </c>
      <c r="C33" s="106">
        <v>0</v>
      </c>
      <c r="D33" s="146">
        <v>0</v>
      </c>
      <c r="E33" s="101">
        <f t="shared" si="2"/>
        <v>3.3651303965598345E-11</v>
      </c>
      <c r="F33" s="110">
        <v>0</v>
      </c>
      <c r="G33" s="103">
        <f>G22</f>
        <v>36562.8</v>
      </c>
      <c r="H33" s="104">
        <f>G22</f>
        <v>36562.8</v>
      </c>
      <c r="I33" s="105">
        <f>I32+3%*I32</f>
        <v>363.22611652800134</v>
      </c>
      <c r="J33" s="106">
        <f>J22</f>
        <v>517.9050000000001</v>
      </c>
      <c r="K33" s="100">
        <f>K32+1%*K32</f>
        <v>164.14419717347286</v>
      </c>
      <c r="L33" s="107">
        <f t="shared" si="3"/>
        <v>1045.2753137014743</v>
      </c>
      <c r="M33" s="79"/>
      <c r="N33" s="25"/>
      <c r="O33" s="34"/>
      <c r="P33" s="34"/>
      <c r="Q33" s="8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5">
      <c r="A34" s="108">
        <f t="shared" si="4"/>
        <v>13</v>
      </c>
      <c r="B34" s="145">
        <f t="shared" si="5"/>
        <v>3.3651303965598345E-11</v>
      </c>
      <c r="C34" s="106">
        <v>0</v>
      </c>
      <c r="D34" s="146">
        <v>0</v>
      </c>
      <c r="E34" s="101">
        <f t="shared" si="2"/>
        <v>3.3651303965598345E-11</v>
      </c>
      <c r="F34" s="110">
        <v>0</v>
      </c>
      <c r="G34" s="103">
        <f>G22</f>
        <v>36562.8</v>
      </c>
      <c r="H34" s="104">
        <f>G22</f>
        <v>36562.8</v>
      </c>
      <c r="I34" s="105">
        <f>I33+3%*I33</f>
        <v>374.1229000238414</v>
      </c>
      <c r="J34" s="106">
        <f>J22</f>
        <v>517.9050000000001</v>
      </c>
      <c r="K34" s="100">
        <f>K33+1%*K33</f>
        <v>165.7856391452076</v>
      </c>
      <c r="L34" s="107">
        <f t="shared" si="3"/>
        <v>1057.8135391690491</v>
      </c>
      <c r="M34" s="79"/>
      <c r="N34" s="73"/>
      <c r="O34" s="34"/>
      <c r="P34" s="34"/>
      <c r="Q34" s="8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">
      <c r="A35" s="108">
        <f t="shared" si="4"/>
        <v>14</v>
      </c>
      <c r="B35" s="145">
        <f t="shared" si="5"/>
        <v>3.3651303965598345E-11</v>
      </c>
      <c r="C35" s="106">
        <v>0</v>
      </c>
      <c r="D35" s="146">
        <v>0</v>
      </c>
      <c r="E35" s="101">
        <f t="shared" si="2"/>
        <v>3.3651303965598345E-11</v>
      </c>
      <c r="F35" s="110">
        <v>0</v>
      </c>
      <c r="G35" s="103">
        <f>G22</f>
        <v>36562.8</v>
      </c>
      <c r="H35" s="104">
        <f>G22</f>
        <v>36562.8</v>
      </c>
      <c r="I35" s="105">
        <f>I34+3%*I34</f>
        <v>385.34658702455664</v>
      </c>
      <c r="J35" s="106">
        <f>J22</f>
        <v>517.9050000000001</v>
      </c>
      <c r="K35" s="100">
        <f>K34+1%*K34</f>
        <v>167.44349553665967</v>
      </c>
      <c r="L35" s="107">
        <f t="shared" si="3"/>
        <v>1070.6950825612164</v>
      </c>
      <c r="M35" s="79"/>
      <c r="N35" s="25"/>
      <c r="O35" s="34"/>
      <c r="P35" s="34"/>
      <c r="Q35" s="82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15">
      <c r="A36" s="108">
        <f t="shared" si="4"/>
        <v>15</v>
      </c>
      <c r="B36" s="145">
        <f t="shared" si="5"/>
        <v>3.3651303965598345E-11</v>
      </c>
      <c r="C36" s="106">
        <v>0</v>
      </c>
      <c r="D36" s="146">
        <v>0</v>
      </c>
      <c r="E36" s="101">
        <f t="shared" si="2"/>
        <v>3.3651303965598345E-11</v>
      </c>
      <c r="F36" s="110">
        <v>0</v>
      </c>
      <c r="G36" s="103">
        <f>G22</f>
        <v>36562.8</v>
      </c>
      <c r="H36" s="104">
        <f>G22</f>
        <v>36562.8</v>
      </c>
      <c r="I36" s="105">
        <f>I35+3%*I35</f>
        <v>396.9069846352933</v>
      </c>
      <c r="J36" s="106">
        <f>J22</f>
        <v>517.9050000000001</v>
      </c>
      <c r="K36" s="100">
        <f>K35+1%*K35</f>
        <v>169.11793049202626</v>
      </c>
      <c r="L36" s="107">
        <f t="shared" si="3"/>
        <v>1083.9299151273196</v>
      </c>
      <c r="M36" s="79"/>
      <c r="N36" s="25"/>
      <c r="O36" s="34"/>
      <c r="P36" s="34"/>
      <c r="Q36" s="82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ht="15">
      <c r="A37" s="111">
        <f>A36+1</f>
        <v>16</v>
      </c>
      <c r="B37" s="147">
        <f t="shared" si="5"/>
        <v>3.3651303965598345E-11</v>
      </c>
      <c r="C37" s="120">
        <v>0</v>
      </c>
      <c r="D37" s="148">
        <v>0</v>
      </c>
      <c r="E37" s="115">
        <f t="shared" si="2"/>
        <v>3.3651303965598345E-11</v>
      </c>
      <c r="F37" s="116">
        <v>0</v>
      </c>
      <c r="G37" s="117">
        <f>G22</f>
        <v>36562.8</v>
      </c>
      <c r="H37" s="118">
        <f>G22</f>
        <v>36562.8</v>
      </c>
      <c r="I37" s="119">
        <f>I36+4%*I36</f>
        <v>412.7832640207051</v>
      </c>
      <c r="J37" s="120">
        <f>J22</f>
        <v>517.9050000000001</v>
      </c>
      <c r="K37" s="114">
        <f>K36+1.5%*K36</f>
        <v>171.65469944940665</v>
      </c>
      <c r="L37" s="121">
        <f t="shared" si="3"/>
        <v>1102.342963470112</v>
      </c>
      <c r="M37" s="79"/>
      <c r="N37" s="73"/>
      <c r="O37" s="34"/>
      <c r="P37" s="34"/>
      <c r="Q37" s="82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ht="15">
      <c r="A38" s="122">
        <f t="shared" si="4"/>
        <v>17</v>
      </c>
      <c r="B38" s="132">
        <f t="shared" si="5"/>
        <v>3.3651303965598345E-11</v>
      </c>
      <c r="C38" s="131">
        <v>0</v>
      </c>
      <c r="D38" s="149">
        <v>0</v>
      </c>
      <c r="E38" s="126">
        <f t="shared" si="2"/>
        <v>3.3651303965598345E-11</v>
      </c>
      <c r="F38" s="127">
        <v>0</v>
      </c>
      <c r="G38" s="128">
        <f>G22</f>
        <v>36562.8</v>
      </c>
      <c r="H38" s="129">
        <f>G22</f>
        <v>36562.8</v>
      </c>
      <c r="I38" s="130">
        <f>I37+4%*I37</f>
        <v>429.29459458153326</v>
      </c>
      <c r="J38" s="131">
        <f>J22</f>
        <v>517.9050000000001</v>
      </c>
      <c r="K38" s="125">
        <f>K37+1.5%*K37</f>
        <v>174.22951994114774</v>
      </c>
      <c r="L38" s="107">
        <f t="shared" si="3"/>
        <v>1121.4291145226812</v>
      </c>
      <c r="M38" s="79"/>
      <c r="N38" s="25"/>
      <c r="O38" s="34"/>
      <c r="P38" s="34"/>
      <c r="Q38" s="82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ht="15">
      <c r="A39" s="122">
        <f t="shared" si="4"/>
        <v>18</v>
      </c>
      <c r="B39" s="132">
        <f t="shared" si="5"/>
        <v>3.3651303965598345E-11</v>
      </c>
      <c r="C39" s="131">
        <v>0</v>
      </c>
      <c r="D39" s="149">
        <v>0</v>
      </c>
      <c r="E39" s="126">
        <f t="shared" si="2"/>
        <v>3.3651303965598345E-11</v>
      </c>
      <c r="F39" s="127">
        <v>0</v>
      </c>
      <c r="G39" s="128">
        <f>G22</f>
        <v>36562.8</v>
      </c>
      <c r="H39" s="129">
        <f>G22</f>
        <v>36562.8</v>
      </c>
      <c r="I39" s="130">
        <f>I38+4%*I38</f>
        <v>446.4663783647946</v>
      </c>
      <c r="J39" s="131">
        <f>J22</f>
        <v>517.9050000000001</v>
      </c>
      <c r="K39" s="125">
        <f>K38+1.5%*K38</f>
        <v>176.84296274026497</v>
      </c>
      <c r="L39" s="107">
        <f t="shared" si="3"/>
        <v>1141.2143411050597</v>
      </c>
      <c r="M39" s="79"/>
      <c r="N39" s="25"/>
      <c r="O39" s="34"/>
      <c r="P39" s="34"/>
      <c r="Q39" s="82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ht="15">
      <c r="A40" s="122">
        <f t="shared" si="4"/>
        <v>19</v>
      </c>
      <c r="B40" s="132">
        <f t="shared" si="5"/>
        <v>3.3651303965598345E-11</v>
      </c>
      <c r="C40" s="131">
        <v>0</v>
      </c>
      <c r="D40" s="149">
        <v>0</v>
      </c>
      <c r="E40" s="126">
        <f t="shared" si="2"/>
        <v>3.3651303965598345E-11</v>
      </c>
      <c r="F40" s="127">
        <v>0</v>
      </c>
      <c r="G40" s="128">
        <f>G22</f>
        <v>36562.8</v>
      </c>
      <c r="H40" s="129">
        <f>G22</f>
        <v>36562.8</v>
      </c>
      <c r="I40" s="130">
        <f>I39+4%*I39</f>
        <v>464.3250334993864</v>
      </c>
      <c r="J40" s="131">
        <f>J22</f>
        <v>517.9050000000001</v>
      </c>
      <c r="K40" s="125">
        <f>K39+1.5%*K39</f>
        <v>179.49560718136894</v>
      </c>
      <c r="L40" s="107">
        <f t="shared" si="3"/>
        <v>1161.7256406807555</v>
      </c>
      <c r="M40" s="79"/>
      <c r="N40" s="25"/>
      <c r="O40" s="34"/>
      <c r="P40" s="34"/>
      <c r="Q40" s="82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15">
      <c r="A41" s="134">
        <f t="shared" si="4"/>
        <v>20</v>
      </c>
      <c r="B41" s="135">
        <f t="shared" si="5"/>
        <v>3.3651303965598345E-11</v>
      </c>
      <c r="C41" s="143">
        <v>0</v>
      </c>
      <c r="D41" s="150">
        <v>0</v>
      </c>
      <c r="E41" s="138">
        <f t="shared" si="2"/>
        <v>3.3651303965598345E-11</v>
      </c>
      <c r="F41" s="139">
        <v>0</v>
      </c>
      <c r="G41" s="140">
        <f>G22</f>
        <v>36562.8</v>
      </c>
      <c r="H41" s="141">
        <f>G22</f>
        <v>36562.8</v>
      </c>
      <c r="I41" s="142">
        <f>I40+4%*I40</f>
        <v>482.89803483936186</v>
      </c>
      <c r="J41" s="143">
        <f>J22</f>
        <v>517.9050000000001</v>
      </c>
      <c r="K41" s="137">
        <f>K40+1.5%*K40</f>
        <v>182.18804128908948</v>
      </c>
      <c r="L41" s="144">
        <f t="shared" si="3"/>
        <v>1182.9910761284514</v>
      </c>
      <c r="M41" s="79"/>
      <c r="N41" s="25"/>
      <c r="O41" s="34"/>
      <c r="P41" s="34"/>
      <c r="Q41" s="82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ht="15">
      <c r="A42" s="108">
        <f t="shared" si="4"/>
        <v>21</v>
      </c>
      <c r="B42" s="145">
        <f t="shared" si="5"/>
        <v>3.3651303965598345E-11</v>
      </c>
      <c r="C42" s="106">
        <v>0</v>
      </c>
      <c r="D42" s="146">
        <v>0</v>
      </c>
      <c r="E42" s="101">
        <f t="shared" si="2"/>
        <v>3.3651303965598345E-11</v>
      </c>
      <c r="F42" s="110">
        <v>0</v>
      </c>
      <c r="G42" s="103">
        <v>0</v>
      </c>
      <c r="H42" s="104">
        <v>0</v>
      </c>
      <c r="I42" s="145">
        <v>0</v>
      </c>
      <c r="J42" s="151">
        <v>0</v>
      </c>
      <c r="K42" s="146">
        <v>0</v>
      </c>
      <c r="L42" s="107">
        <f t="shared" si="3"/>
        <v>0</v>
      </c>
      <c r="M42" s="79"/>
      <c r="N42" s="25"/>
      <c r="O42" s="34"/>
      <c r="P42" s="34"/>
      <c r="Q42" s="82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15">
      <c r="A43" s="108">
        <f t="shared" si="4"/>
        <v>22</v>
      </c>
      <c r="B43" s="145">
        <f t="shared" si="5"/>
        <v>3.3651303965598345E-11</v>
      </c>
      <c r="C43" s="106">
        <v>0</v>
      </c>
      <c r="D43" s="146">
        <v>0</v>
      </c>
      <c r="E43" s="101">
        <f t="shared" si="2"/>
        <v>3.3651303965598345E-11</v>
      </c>
      <c r="F43" s="110">
        <v>0</v>
      </c>
      <c r="G43" s="103">
        <v>0</v>
      </c>
      <c r="H43" s="104">
        <v>0</v>
      </c>
      <c r="I43" s="145">
        <v>0</v>
      </c>
      <c r="J43" s="151">
        <v>0</v>
      </c>
      <c r="K43" s="146">
        <v>0</v>
      </c>
      <c r="L43" s="107">
        <f t="shared" si="3"/>
        <v>0</v>
      </c>
      <c r="M43" s="79"/>
      <c r="N43" s="25"/>
      <c r="O43" s="34"/>
      <c r="P43" s="34"/>
      <c r="Q43" s="82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">
      <c r="A44" s="108">
        <f t="shared" si="4"/>
        <v>23</v>
      </c>
      <c r="B44" s="145">
        <f t="shared" si="5"/>
        <v>3.3651303965598345E-11</v>
      </c>
      <c r="C44" s="106">
        <v>0</v>
      </c>
      <c r="D44" s="146">
        <v>0</v>
      </c>
      <c r="E44" s="101">
        <f t="shared" si="2"/>
        <v>3.3651303965598345E-11</v>
      </c>
      <c r="F44" s="110">
        <v>0</v>
      </c>
      <c r="G44" s="103">
        <v>0</v>
      </c>
      <c r="H44" s="104">
        <v>0</v>
      </c>
      <c r="I44" s="145">
        <v>0</v>
      </c>
      <c r="J44" s="151">
        <v>0</v>
      </c>
      <c r="K44" s="146">
        <v>0</v>
      </c>
      <c r="L44" s="107">
        <f t="shared" si="3"/>
        <v>0</v>
      </c>
      <c r="M44" s="79"/>
      <c r="N44" s="25"/>
      <c r="O44" s="34"/>
      <c r="P44" s="34"/>
      <c r="Q44" s="82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ht="15">
      <c r="A45" s="108">
        <f t="shared" si="4"/>
        <v>24</v>
      </c>
      <c r="B45" s="145">
        <f t="shared" si="5"/>
        <v>3.3651303965598345E-11</v>
      </c>
      <c r="C45" s="106">
        <v>0</v>
      </c>
      <c r="D45" s="146">
        <v>0</v>
      </c>
      <c r="E45" s="101">
        <f t="shared" si="2"/>
        <v>3.3651303965598345E-11</v>
      </c>
      <c r="F45" s="110">
        <v>0</v>
      </c>
      <c r="G45" s="103">
        <v>0</v>
      </c>
      <c r="H45" s="104">
        <v>0</v>
      </c>
      <c r="I45" s="145">
        <v>0</v>
      </c>
      <c r="J45" s="151">
        <v>0</v>
      </c>
      <c r="K45" s="146">
        <v>0</v>
      </c>
      <c r="L45" s="107">
        <f t="shared" si="3"/>
        <v>0</v>
      </c>
      <c r="M45" s="79"/>
      <c r="N45" s="25"/>
      <c r="O45" s="34"/>
      <c r="P45" s="34"/>
      <c r="Q45" s="82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ht="15.75" thickBot="1">
      <c r="A46" s="152">
        <f t="shared" si="4"/>
        <v>25</v>
      </c>
      <c r="B46" s="153">
        <f t="shared" si="5"/>
        <v>3.3651303965598345E-11</v>
      </c>
      <c r="C46" s="154">
        <v>0</v>
      </c>
      <c r="D46" s="155">
        <v>0</v>
      </c>
      <c r="E46" s="156">
        <f t="shared" si="2"/>
        <v>3.3651303965598345E-11</v>
      </c>
      <c r="F46" s="157">
        <v>0</v>
      </c>
      <c r="G46" s="158">
        <v>0</v>
      </c>
      <c r="H46" s="159">
        <v>0</v>
      </c>
      <c r="I46" s="153">
        <v>0</v>
      </c>
      <c r="J46" s="160">
        <v>0</v>
      </c>
      <c r="K46" s="155">
        <v>0</v>
      </c>
      <c r="L46" s="107">
        <f t="shared" si="3"/>
        <v>0</v>
      </c>
      <c r="M46" s="79"/>
      <c r="N46" s="25"/>
      <c r="O46" s="34"/>
      <c r="P46" s="34"/>
      <c r="Q46" s="82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5.75" thickBot="1">
      <c r="A47" s="161" t="s">
        <v>54</v>
      </c>
      <c r="B47" s="162">
        <f>B22</f>
        <v>20106.899999999998</v>
      </c>
      <c r="C47" s="163">
        <f>SUM(C22:C46)</f>
        <v>32723.0538036317</v>
      </c>
      <c r="D47" s="163">
        <f>SUM(D22:D46)</f>
        <v>12616.153803631736</v>
      </c>
      <c r="E47" s="164"/>
      <c r="F47" s="165">
        <f>SUM(F22:F46)</f>
        <v>16451.100000000002</v>
      </c>
      <c r="G47" s="164"/>
      <c r="H47" s="166"/>
      <c r="I47" s="163">
        <f>SUM(I22:I46)</f>
        <v>7274.164385614757</v>
      </c>
      <c r="J47" s="163">
        <f>SUM(J22:J46)</f>
        <v>10358.100000000002</v>
      </c>
      <c r="K47" s="163">
        <f>SUM(K22:K46)</f>
        <v>3276.142154545793</v>
      </c>
      <c r="L47" s="167">
        <f>SUM(L22:L46)</f>
        <v>53631.460343792256</v>
      </c>
      <c r="M47" s="20"/>
      <c r="N47" s="74" t="s">
        <v>54</v>
      </c>
      <c r="O47" s="35"/>
      <c r="P47" s="35"/>
      <c r="Q47" s="83">
        <f>SUM(Q22:Q46)</f>
        <v>36558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3.5" thickTop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ht="12.75">
      <c r="A50" s="169"/>
      <c r="B50" s="169"/>
      <c r="C50" s="169"/>
      <c r="D50" s="169"/>
      <c r="E50" s="169"/>
      <c r="F50" s="169"/>
      <c r="G50" s="169"/>
      <c r="H50" s="169"/>
      <c r="I50" s="20"/>
      <c r="J50" s="169"/>
      <c r="K50" s="169"/>
      <c r="L50" s="169"/>
      <c r="M50" s="169"/>
      <c r="N50" s="169"/>
      <c r="O50" s="169"/>
      <c r="P50" s="169"/>
      <c r="Q50" s="76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2.75">
      <c r="A51" s="170"/>
      <c r="B51" s="170"/>
      <c r="C51" s="170"/>
      <c r="D51" s="170"/>
      <c r="E51" s="170"/>
      <c r="F51" s="170"/>
      <c r="G51" s="170"/>
      <c r="H51" s="170"/>
      <c r="I51" s="20"/>
      <c r="J51" s="170"/>
      <c r="K51" s="170"/>
      <c r="L51" s="170"/>
      <c r="M51" s="77"/>
      <c r="N51" s="77"/>
      <c r="O51" s="77"/>
      <c r="P51" s="77"/>
      <c r="Q51" s="7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ht="12.75">
      <c r="A52" s="77"/>
      <c r="B52" s="170"/>
      <c r="C52" s="170"/>
      <c r="D52" s="170"/>
      <c r="E52" s="170"/>
      <c r="F52" s="170"/>
      <c r="G52" s="170"/>
      <c r="H52" s="170"/>
      <c r="I52" s="20"/>
      <c r="J52" s="170"/>
      <c r="K52" s="170"/>
      <c r="L52" s="170"/>
      <c r="M52" s="170"/>
      <c r="N52" s="170"/>
      <c r="O52" s="170"/>
      <c r="P52" s="170"/>
      <c r="Q52" s="78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2.75">
      <c r="A53" s="170"/>
      <c r="B53" s="172"/>
      <c r="C53" s="172"/>
      <c r="D53" s="172"/>
      <c r="E53" s="174"/>
      <c r="F53" s="174"/>
      <c r="G53" s="170"/>
      <c r="H53" s="170"/>
      <c r="I53" s="20"/>
      <c r="J53" s="170"/>
      <c r="K53" s="171"/>
      <c r="L53" s="171"/>
      <c r="M53" s="77"/>
      <c r="N53" s="172"/>
      <c r="O53" s="172"/>
      <c r="P53" s="173"/>
      <c r="Q53" s="15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ht="12.75">
      <c r="A54" s="170"/>
      <c r="B54" s="172"/>
      <c r="C54" s="172"/>
      <c r="D54" s="172"/>
      <c r="E54" s="174"/>
      <c r="F54" s="174"/>
      <c r="G54" s="170"/>
      <c r="H54" s="170"/>
      <c r="I54" s="20"/>
      <c r="J54" s="170"/>
      <c r="K54" s="171"/>
      <c r="L54" s="171"/>
      <c r="M54" s="77"/>
      <c r="N54" s="172"/>
      <c r="O54" s="172"/>
      <c r="P54" s="173"/>
      <c r="Q54" s="15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ht="12.75">
      <c r="A55" s="170"/>
      <c r="B55" s="172"/>
      <c r="C55" s="172"/>
      <c r="D55" s="172"/>
      <c r="E55" s="174"/>
      <c r="F55" s="174"/>
      <c r="G55" s="170"/>
      <c r="H55" s="170"/>
      <c r="I55" s="20"/>
      <c r="J55" s="170"/>
      <c r="K55" s="171"/>
      <c r="L55" s="171"/>
      <c r="M55" s="77"/>
      <c r="N55" s="172"/>
      <c r="O55" s="172"/>
      <c r="P55" s="173"/>
      <c r="Q55" s="15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ht="12.75">
      <c r="A56" s="170"/>
      <c r="B56" s="172"/>
      <c r="C56" s="172"/>
      <c r="D56" s="172"/>
      <c r="E56" s="174"/>
      <c r="F56" s="174"/>
      <c r="G56" s="170"/>
      <c r="H56" s="170"/>
      <c r="I56" s="20"/>
      <c r="J56" s="170"/>
      <c r="K56" s="171"/>
      <c r="L56" s="171"/>
      <c r="M56" s="77"/>
      <c r="N56" s="172"/>
      <c r="O56" s="172"/>
      <c r="P56" s="173"/>
      <c r="Q56" s="15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ht="12.75">
      <c r="A57" s="170"/>
      <c r="B57" s="172"/>
      <c r="C57" s="172"/>
      <c r="D57" s="172"/>
      <c r="E57" s="174"/>
      <c r="F57" s="174"/>
      <c r="G57" s="170"/>
      <c r="H57" s="170"/>
      <c r="I57" s="20"/>
      <c r="J57" s="170"/>
      <c r="K57" s="171"/>
      <c r="L57" s="171"/>
      <c r="M57" s="77"/>
      <c r="N57" s="172"/>
      <c r="O57" s="172"/>
      <c r="P57" s="173"/>
      <c r="Q57" s="15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ht="12.75">
      <c r="A58" s="170"/>
      <c r="B58" s="172"/>
      <c r="C58" s="172"/>
      <c r="D58" s="172"/>
      <c r="E58" s="174"/>
      <c r="F58" s="174"/>
      <c r="G58" s="170"/>
      <c r="H58" s="170"/>
      <c r="I58" s="20"/>
      <c r="J58" s="170"/>
      <c r="K58" s="171"/>
      <c r="L58" s="171"/>
      <c r="M58" s="77"/>
      <c r="N58" s="172"/>
      <c r="O58" s="172"/>
      <c r="P58" s="173"/>
      <c r="Q58" s="15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ht="12.75">
      <c r="A59" s="170"/>
      <c r="B59" s="172"/>
      <c r="C59" s="172"/>
      <c r="D59" s="172"/>
      <c r="E59" s="174"/>
      <c r="F59" s="174"/>
      <c r="G59" s="170"/>
      <c r="H59" s="170"/>
      <c r="I59" s="20"/>
      <c r="J59" s="170"/>
      <c r="K59" s="171"/>
      <c r="L59" s="171"/>
      <c r="M59" s="77"/>
      <c r="N59" s="172"/>
      <c r="O59" s="172"/>
      <c r="P59" s="173"/>
      <c r="Q59" s="15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ht="12.75">
      <c r="A60" s="170"/>
      <c r="B60" s="172"/>
      <c r="C60" s="172"/>
      <c r="D60" s="172"/>
      <c r="E60" s="174"/>
      <c r="F60" s="174"/>
      <c r="G60" s="170"/>
      <c r="H60" s="170"/>
      <c r="I60" s="20"/>
      <c r="J60" s="170"/>
      <c r="K60" s="171"/>
      <c r="L60" s="171"/>
      <c r="M60" s="77"/>
      <c r="N60" s="172"/>
      <c r="O60" s="172"/>
      <c r="P60" s="173"/>
      <c r="Q60" s="15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ht="12.75">
      <c r="A61" s="170"/>
      <c r="B61" s="172"/>
      <c r="C61" s="172"/>
      <c r="D61" s="172"/>
      <c r="E61" s="174"/>
      <c r="F61" s="174"/>
      <c r="G61" s="170"/>
      <c r="H61" s="170"/>
      <c r="I61" s="20"/>
      <c r="J61" s="170"/>
      <c r="K61" s="171"/>
      <c r="L61" s="171"/>
      <c r="M61" s="77"/>
      <c r="N61" s="172"/>
      <c r="O61" s="172"/>
      <c r="P61" s="173"/>
      <c r="Q61" s="15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2.75">
      <c r="A62" s="170"/>
      <c r="B62" s="172"/>
      <c r="C62" s="172"/>
      <c r="D62" s="172"/>
      <c r="E62" s="174"/>
      <c r="F62" s="174"/>
      <c r="G62" s="170"/>
      <c r="H62" s="170"/>
      <c r="I62" s="20"/>
      <c r="J62" s="170"/>
      <c r="K62" s="171"/>
      <c r="L62" s="171"/>
      <c r="M62" s="77"/>
      <c r="N62" s="172"/>
      <c r="O62" s="172"/>
      <c r="P62" s="173"/>
      <c r="Q62" s="15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ht="12.75">
      <c r="A63" s="170"/>
      <c r="B63" s="174"/>
      <c r="C63" s="172"/>
      <c r="D63" s="172"/>
      <c r="E63" s="174"/>
      <c r="F63" s="174"/>
      <c r="G63" s="170"/>
      <c r="H63" s="170"/>
      <c r="I63" s="20"/>
      <c r="J63" s="170"/>
      <c r="K63" s="171"/>
      <c r="L63" s="171"/>
      <c r="M63" s="77"/>
      <c r="N63" s="172"/>
      <c r="O63" s="172"/>
      <c r="P63" s="173"/>
      <c r="Q63" s="15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ht="12.75">
      <c r="A64" s="170"/>
      <c r="B64" s="174"/>
      <c r="C64" s="172"/>
      <c r="D64" s="172"/>
      <c r="E64" s="174"/>
      <c r="F64" s="174"/>
      <c r="G64" s="170"/>
      <c r="H64" s="170"/>
      <c r="I64" s="20"/>
      <c r="J64" s="170"/>
      <c r="K64" s="171"/>
      <c r="L64" s="171"/>
      <c r="M64" s="77"/>
      <c r="N64" s="172"/>
      <c r="O64" s="172"/>
      <c r="P64" s="173"/>
      <c r="Q64" s="15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1:36" ht="12.75">
      <c r="A65" s="170"/>
      <c r="B65" s="174"/>
      <c r="C65" s="172"/>
      <c r="D65" s="172"/>
      <c r="E65" s="174"/>
      <c r="F65" s="174"/>
      <c r="G65" s="170"/>
      <c r="H65" s="170"/>
      <c r="I65" s="20"/>
      <c r="J65" s="170"/>
      <c r="K65" s="171"/>
      <c r="L65" s="171"/>
      <c r="M65" s="77"/>
      <c r="N65" s="172"/>
      <c r="O65" s="172"/>
      <c r="P65" s="173"/>
      <c r="Q65" s="15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ht="12.75">
      <c r="A66" s="170"/>
      <c r="B66" s="174"/>
      <c r="C66" s="172"/>
      <c r="D66" s="172"/>
      <c r="E66" s="174"/>
      <c r="F66" s="174"/>
      <c r="G66" s="170"/>
      <c r="H66" s="170"/>
      <c r="I66" s="20"/>
      <c r="J66" s="170"/>
      <c r="K66" s="171"/>
      <c r="L66" s="171"/>
      <c r="M66" s="77"/>
      <c r="N66" s="172"/>
      <c r="O66" s="172"/>
      <c r="P66" s="173"/>
      <c r="Q66" s="15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ht="12.75">
      <c r="A67" s="170"/>
      <c r="B67" s="174"/>
      <c r="C67" s="172"/>
      <c r="D67" s="172"/>
      <c r="E67" s="174"/>
      <c r="F67" s="174"/>
      <c r="G67" s="170"/>
      <c r="H67" s="170"/>
      <c r="I67" s="20"/>
      <c r="J67" s="170"/>
      <c r="K67" s="171"/>
      <c r="L67" s="171"/>
      <c r="M67" s="77"/>
      <c r="N67" s="172"/>
      <c r="O67" s="172"/>
      <c r="P67" s="173"/>
      <c r="Q67" s="15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ht="12.75">
      <c r="A68" s="170"/>
      <c r="B68" s="174"/>
      <c r="C68" s="172"/>
      <c r="D68" s="172"/>
      <c r="E68" s="174"/>
      <c r="F68" s="174"/>
      <c r="G68" s="170"/>
      <c r="H68" s="170"/>
      <c r="I68" s="20"/>
      <c r="J68" s="170"/>
      <c r="K68" s="171"/>
      <c r="L68" s="171"/>
      <c r="M68" s="77"/>
      <c r="N68" s="172"/>
      <c r="O68" s="172"/>
      <c r="P68" s="173"/>
      <c r="Q68" s="15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2.75">
      <c r="A69" s="170"/>
      <c r="B69" s="174"/>
      <c r="C69" s="172"/>
      <c r="D69" s="172"/>
      <c r="E69" s="174"/>
      <c r="F69" s="174"/>
      <c r="G69" s="170"/>
      <c r="H69" s="170"/>
      <c r="I69" s="20"/>
      <c r="J69" s="170"/>
      <c r="K69" s="171"/>
      <c r="L69" s="171"/>
      <c r="M69" s="77"/>
      <c r="N69" s="172"/>
      <c r="O69" s="172"/>
      <c r="P69" s="173"/>
      <c r="Q69" s="15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ht="12.75">
      <c r="A70" s="170"/>
      <c r="B70" s="174"/>
      <c r="C70" s="172"/>
      <c r="D70" s="172"/>
      <c r="E70" s="174"/>
      <c r="F70" s="174"/>
      <c r="G70" s="170"/>
      <c r="H70" s="170"/>
      <c r="I70" s="20"/>
      <c r="J70" s="170"/>
      <c r="K70" s="171"/>
      <c r="L70" s="171"/>
      <c r="M70" s="77"/>
      <c r="N70" s="172"/>
      <c r="O70" s="172"/>
      <c r="P70" s="173"/>
      <c r="Q70" s="15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ht="12.75">
      <c r="A71" s="170"/>
      <c r="B71" s="174"/>
      <c r="C71" s="172"/>
      <c r="D71" s="172"/>
      <c r="E71" s="174"/>
      <c r="F71" s="174"/>
      <c r="G71" s="170"/>
      <c r="H71" s="170"/>
      <c r="I71" s="20"/>
      <c r="J71" s="170"/>
      <c r="K71" s="171"/>
      <c r="L71" s="171"/>
      <c r="M71" s="77"/>
      <c r="N71" s="172"/>
      <c r="O71" s="172"/>
      <c r="P71" s="173"/>
      <c r="Q71" s="15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ht="12.75">
      <c r="A72" s="170"/>
      <c r="B72" s="174"/>
      <c r="C72" s="172"/>
      <c r="D72" s="172"/>
      <c r="E72" s="174"/>
      <c r="F72" s="174"/>
      <c r="G72" s="170"/>
      <c r="H72" s="170"/>
      <c r="I72" s="20"/>
      <c r="J72" s="170"/>
      <c r="K72" s="171"/>
      <c r="L72" s="171"/>
      <c r="M72" s="77"/>
      <c r="N72" s="172"/>
      <c r="O72" s="172"/>
      <c r="P72" s="173"/>
      <c r="Q72" s="15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ht="12.75">
      <c r="A73" s="170"/>
      <c r="B73" s="174"/>
      <c r="C73" s="174"/>
      <c r="D73" s="174"/>
      <c r="E73" s="174"/>
      <c r="F73" s="173"/>
      <c r="G73" s="170"/>
      <c r="H73" s="170"/>
      <c r="I73" s="20"/>
      <c r="J73" s="170"/>
      <c r="K73" s="171"/>
      <c r="L73" s="171"/>
      <c r="M73" s="77"/>
      <c r="N73" s="172"/>
      <c r="O73" s="172"/>
      <c r="P73" s="173"/>
      <c r="Q73" s="15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ht="12.75">
      <c r="A74" s="170"/>
      <c r="B74" s="174"/>
      <c r="C74" s="174"/>
      <c r="D74" s="174"/>
      <c r="E74" s="174"/>
      <c r="F74" s="170"/>
      <c r="G74" s="170"/>
      <c r="H74" s="170"/>
      <c r="I74" s="20"/>
      <c r="J74" s="170"/>
      <c r="K74" s="171"/>
      <c r="L74" s="171"/>
      <c r="M74" s="77"/>
      <c r="N74" s="172"/>
      <c r="O74" s="172"/>
      <c r="P74" s="173"/>
      <c r="Q74" s="15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ht="12.75">
      <c r="A75" s="170"/>
      <c r="B75" s="174"/>
      <c r="C75" s="174"/>
      <c r="D75" s="174"/>
      <c r="E75" s="174"/>
      <c r="F75" s="170"/>
      <c r="G75" s="170"/>
      <c r="H75" s="170"/>
      <c r="I75" s="20"/>
      <c r="J75" s="170"/>
      <c r="K75" s="171"/>
      <c r="L75" s="171"/>
      <c r="M75" s="77"/>
      <c r="N75" s="172"/>
      <c r="O75" s="172"/>
      <c r="P75" s="173"/>
      <c r="Q75" s="15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2.75">
      <c r="A76" s="170"/>
      <c r="B76" s="174"/>
      <c r="C76" s="174"/>
      <c r="D76" s="174"/>
      <c r="E76" s="174"/>
      <c r="F76" s="170"/>
      <c r="G76" s="170"/>
      <c r="H76" s="170"/>
      <c r="I76" s="20"/>
      <c r="J76" s="170"/>
      <c r="K76" s="171"/>
      <c r="L76" s="171"/>
      <c r="M76" s="77"/>
      <c r="N76" s="172"/>
      <c r="O76" s="172"/>
      <c r="P76" s="173"/>
      <c r="Q76" s="15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ht="12.75">
      <c r="A77" s="170"/>
      <c r="B77" s="174"/>
      <c r="C77" s="174"/>
      <c r="D77" s="174"/>
      <c r="E77" s="174"/>
      <c r="F77" s="170"/>
      <c r="G77" s="170"/>
      <c r="H77" s="170"/>
      <c r="I77" s="20"/>
      <c r="J77" s="170"/>
      <c r="K77" s="171"/>
      <c r="L77" s="171"/>
      <c r="M77" s="77"/>
      <c r="N77" s="172"/>
      <c r="O77" s="172"/>
      <c r="P77" s="173"/>
      <c r="Q77" s="15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ht="12.75">
      <c r="A78" s="170"/>
      <c r="B78" s="171"/>
      <c r="C78" s="171"/>
      <c r="D78" s="171"/>
      <c r="E78" s="174"/>
      <c r="F78" s="174"/>
      <c r="G78" s="77"/>
      <c r="H78" s="77"/>
      <c r="I78" s="20"/>
      <c r="J78" s="170"/>
      <c r="K78" s="77"/>
      <c r="L78" s="77"/>
      <c r="M78" s="77"/>
      <c r="N78" s="77"/>
      <c r="O78" s="77"/>
      <c r="P78" s="77"/>
      <c r="Q78" s="15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36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36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1:36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1:3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1:3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</row>
    <row r="96" spans="1:3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1:3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</row>
    <row r="98" spans="1:3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</row>
    <row r="101" spans="1:3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</sheetData>
  <mergeCells count="3">
    <mergeCell ref="B20:D20"/>
    <mergeCell ref="G20:H20"/>
    <mergeCell ref="I20:K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7"/>
  <sheetViews>
    <sheetView workbookViewId="0" topLeftCell="A1">
      <selection activeCell="H15" sqref="H15"/>
    </sheetView>
  </sheetViews>
  <sheetFormatPr defaultColWidth="9.140625" defaultRowHeight="12.75"/>
  <cols>
    <col min="2" max="2" width="11.7109375" style="0" customWidth="1"/>
    <col min="3" max="3" width="11.57421875" style="0" customWidth="1"/>
    <col min="4" max="4" width="10.57421875" style="0" customWidth="1"/>
    <col min="5" max="5" width="11.421875" style="0" customWidth="1"/>
    <col min="7" max="7" width="10.57421875" style="0" customWidth="1"/>
    <col min="8" max="8" width="10.7109375" style="0" customWidth="1"/>
    <col min="9" max="9" width="13.28125" style="0" customWidth="1"/>
    <col min="10" max="10" width="10.8515625" style="0" customWidth="1"/>
    <col min="11" max="11" width="10.57421875" style="0" customWidth="1"/>
    <col min="12" max="12" width="17.140625" style="0" customWidth="1"/>
    <col min="14" max="14" width="37.8515625" style="0" customWidth="1"/>
    <col min="15" max="15" width="12.00390625" style="0" customWidth="1"/>
    <col min="17" max="17" width="20.421875" style="0" customWidth="1"/>
  </cols>
  <sheetData>
    <row r="1" spans="1:18" ht="13.5" thickTop="1">
      <c r="A1" s="36" t="s">
        <v>69</v>
      </c>
      <c r="B1" s="37"/>
      <c r="C1" s="37"/>
      <c r="D1" s="37"/>
      <c r="E1" s="37"/>
      <c r="F1" s="38"/>
      <c r="G1" s="20"/>
      <c r="H1" s="36" t="s">
        <v>76</v>
      </c>
      <c r="I1" s="12"/>
      <c r="J1" s="12"/>
      <c r="K1" s="12"/>
      <c r="L1" s="12"/>
      <c r="M1" s="14"/>
      <c r="N1" s="33" t="s">
        <v>124</v>
      </c>
      <c r="O1" s="31"/>
      <c r="P1" s="31"/>
      <c r="Q1" s="32"/>
      <c r="R1" s="170"/>
    </row>
    <row r="2" spans="1:57" ht="26.25" thickBot="1">
      <c r="A2" s="58" t="s">
        <v>70</v>
      </c>
      <c r="B2" s="15"/>
      <c r="C2" s="15"/>
      <c r="D2" s="15"/>
      <c r="E2" s="15"/>
      <c r="F2" s="16"/>
      <c r="G2" s="20"/>
      <c r="H2" s="14" t="s">
        <v>81</v>
      </c>
      <c r="I2" s="15"/>
      <c r="J2" s="15"/>
      <c r="K2" s="15"/>
      <c r="L2" s="15"/>
      <c r="M2" s="14"/>
      <c r="N2" s="28" t="s">
        <v>61</v>
      </c>
      <c r="O2" s="29" t="s">
        <v>63</v>
      </c>
      <c r="P2" s="29" t="s">
        <v>64</v>
      </c>
      <c r="Q2" s="30" t="s">
        <v>62</v>
      </c>
      <c r="R2" s="28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3.5" thickBot="1">
      <c r="A3" s="14"/>
      <c r="B3" s="15"/>
      <c r="C3" s="15"/>
      <c r="D3" s="15"/>
      <c r="E3" s="15"/>
      <c r="F3" s="67"/>
      <c r="G3" s="20"/>
      <c r="H3" s="310">
        <v>3</v>
      </c>
      <c r="I3" s="15" t="s">
        <v>77</v>
      </c>
      <c r="J3" s="15"/>
      <c r="K3" s="15"/>
      <c r="L3" s="15"/>
      <c r="M3" s="14"/>
      <c r="N3" s="64" t="s">
        <v>169</v>
      </c>
      <c r="O3" s="34" t="s">
        <v>120</v>
      </c>
      <c r="P3" s="34" t="s">
        <v>65</v>
      </c>
      <c r="Q3" s="19" t="s">
        <v>100</v>
      </c>
      <c r="R3" s="28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ht="13.5" thickBot="1">
      <c r="A4" s="14" t="s">
        <v>71</v>
      </c>
      <c r="B4" s="15"/>
      <c r="C4" s="15"/>
      <c r="D4" s="15"/>
      <c r="E4" s="15"/>
      <c r="F4" s="75">
        <f>Q46</f>
        <v>103074</v>
      </c>
      <c r="G4" s="20"/>
      <c r="H4" s="311">
        <v>3046.9</v>
      </c>
      <c r="I4" s="15" t="s">
        <v>162</v>
      </c>
      <c r="J4" s="15"/>
      <c r="K4" s="15"/>
      <c r="L4" s="15"/>
      <c r="M4" s="14"/>
      <c r="N4" s="64" t="s">
        <v>168</v>
      </c>
      <c r="O4" s="34" t="s">
        <v>121</v>
      </c>
      <c r="P4" s="34" t="s">
        <v>66</v>
      </c>
      <c r="Q4" s="19" t="s">
        <v>100</v>
      </c>
      <c r="R4" s="28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ht="13.5" thickBot="1">
      <c r="A5" s="14" t="s">
        <v>109</v>
      </c>
      <c r="B5" s="15"/>
      <c r="C5" s="15"/>
      <c r="D5" s="15"/>
      <c r="E5" s="15"/>
      <c r="F5" s="75">
        <f>45%*F4</f>
        <v>46383.3</v>
      </c>
      <c r="G5" s="20"/>
      <c r="H5" s="310">
        <f>(2*12*H4)+(1*12*1443.2)</f>
        <v>90444</v>
      </c>
      <c r="I5" s="15" t="s">
        <v>163</v>
      </c>
      <c r="J5" s="15"/>
      <c r="K5" s="15"/>
      <c r="L5" s="15"/>
      <c r="M5" s="14"/>
      <c r="N5" s="64" t="s">
        <v>58</v>
      </c>
      <c r="O5" s="34" t="s">
        <v>122</v>
      </c>
      <c r="P5" s="34" t="s">
        <v>68</v>
      </c>
      <c r="Q5" s="19" t="s">
        <v>119</v>
      </c>
      <c r="R5" s="28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ht="13.5" thickBot="1">
      <c r="A6" s="14" t="s">
        <v>72</v>
      </c>
      <c r="B6" s="15"/>
      <c r="C6" s="15"/>
      <c r="D6" s="15"/>
      <c r="E6" s="15"/>
      <c r="F6" s="75">
        <f>F4-F5</f>
        <v>56690.7</v>
      </c>
      <c r="G6" s="20"/>
      <c r="H6" s="312">
        <f>Q21</f>
        <v>39300</v>
      </c>
      <c r="I6" s="15" t="s">
        <v>78</v>
      </c>
      <c r="J6" s="15"/>
      <c r="K6" s="15"/>
      <c r="L6" s="15"/>
      <c r="M6" s="14"/>
      <c r="N6" s="64" t="s">
        <v>59</v>
      </c>
      <c r="O6" s="34" t="s">
        <v>120</v>
      </c>
      <c r="P6" s="34" t="s">
        <v>68</v>
      </c>
      <c r="Q6" s="19" t="s">
        <v>118</v>
      </c>
      <c r="R6" s="28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ht="13.5" thickBot="1">
      <c r="A7" s="14"/>
      <c r="B7" s="15"/>
      <c r="C7" s="15"/>
      <c r="D7" s="15"/>
      <c r="E7" s="15"/>
      <c r="F7" s="67"/>
      <c r="G7" s="20"/>
      <c r="H7" s="312">
        <f>20%*H6</f>
        <v>7860</v>
      </c>
      <c r="I7" s="15" t="s">
        <v>79</v>
      </c>
      <c r="J7" s="15"/>
      <c r="K7" s="15"/>
      <c r="L7" s="15"/>
      <c r="M7" s="14"/>
      <c r="N7" s="65" t="s">
        <v>60</v>
      </c>
      <c r="O7" s="66" t="s">
        <v>123</v>
      </c>
      <c r="P7" s="66" t="s">
        <v>67</v>
      </c>
      <c r="Q7" s="27" t="s">
        <v>101</v>
      </c>
      <c r="R7" s="28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ht="13.5" thickBot="1">
      <c r="A8" s="58" t="s">
        <v>73</v>
      </c>
      <c r="B8" s="15"/>
      <c r="C8" s="15"/>
      <c r="D8" s="15"/>
      <c r="E8" s="15"/>
      <c r="F8" s="57"/>
      <c r="G8" s="20"/>
      <c r="H8" s="312">
        <f>F6</f>
        <v>56690.7</v>
      </c>
      <c r="I8" s="15" t="s">
        <v>80</v>
      </c>
      <c r="J8" s="15"/>
      <c r="K8" s="15"/>
      <c r="L8" s="15"/>
      <c r="M8" s="14"/>
      <c r="N8" s="170"/>
      <c r="O8" s="280"/>
      <c r="P8" s="280"/>
      <c r="Q8" s="280"/>
      <c r="R8" s="28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ht="13.5" thickBot="1">
      <c r="A9" s="14" t="s">
        <v>74</v>
      </c>
      <c r="B9" s="15"/>
      <c r="C9" s="15"/>
      <c r="D9" s="15"/>
      <c r="E9" s="15"/>
      <c r="F9" s="57">
        <v>10</v>
      </c>
      <c r="G9" s="20"/>
      <c r="H9" s="313"/>
      <c r="I9" s="15"/>
      <c r="J9" s="15"/>
      <c r="K9" s="15"/>
      <c r="L9" s="15"/>
      <c r="M9" s="14"/>
      <c r="N9" s="314"/>
      <c r="O9" s="20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ht="13.5" thickBot="1">
      <c r="A10" s="14" t="s">
        <v>75</v>
      </c>
      <c r="B10" s="15"/>
      <c r="C10" s="15"/>
      <c r="D10" s="15"/>
      <c r="E10" s="15"/>
      <c r="F10" s="57">
        <v>10</v>
      </c>
      <c r="G10" s="20"/>
      <c r="H10" s="315">
        <v>136847.88</v>
      </c>
      <c r="I10" s="15" t="s">
        <v>164</v>
      </c>
      <c r="J10" s="15"/>
      <c r="K10" s="15"/>
      <c r="L10" s="15"/>
      <c r="M10" s="14"/>
      <c r="N10" s="15"/>
      <c r="O10" s="20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ht="13.5" thickBot="1">
      <c r="A11" s="14" t="s">
        <v>127</v>
      </c>
      <c r="B11" s="15"/>
      <c r="C11" s="15"/>
      <c r="D11" s="15"/>
      <c r="E11" s="15"/>
      <c r="F11" s="67">
        <f>(F6*F10/100)/(1-(1+F10/100)^-F9)</f>
        <v>9226.150357665996</v>
      </c>
      <c r="G11" s="20"/>
      <c r="H11" s="316">
        <f>(-(H10-H5)+H5)/(200*3120)</f>
        <v>0.07057711538461538</v>
      </c>
      <c r="I11" s="15" t="s">
        <v>113</v>
      </c>
      <c r="J11" s="15"/>
      <c r="K11" s="15"/>
      <c r="L11" s="15"/>
      <c r="M11" s="14"/>
      <c r="N11" s="15"/>
      <c r="O11" s="20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3.5" thickBot="1">
      <c r="A12" s="317" t="s">
        <v>135</v>
      </c>
      <c r="B12" s="15"/>
      <c r="C12" s="15"/>
      <c r="D12" s="15"/>
      <c r="E12" s="15"/>
      <c r="F12" s="318">
        <f>(L46/(20*H5))*100</f>
        <v>8.286287116914416</v>
      </c>
      <c r="G12" s="20"/>
      <c r="H12" s="319">
        <f>200*0.93*H11*3120</f>
        <v>40957.31159999999</v>
      </c>
      <c r="I12" s="15" t="s">
        <v>114</v>
      </c>
      <c r="J12" s="15"/>
      <c r="K12" s="15"/>
      <c r="L12" s="15"/>
      <c r="M12" s="14"/>
      <c r="N12" s="15"/>
      <c r="O12" s="20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3.5" thickTop="1">
      <c r="A13" s="284"/>
      <c r="B13" s="284"/>
      <c r="C13" s="284"/>
      <c r="D13" s="284"/>
      <c r="E13" s="284"/>
      <c r="F13" s="282"/>
      <c r="G13" s="20"/>
      <c r="H13" s="284"/>
      <c r="I13" s="284"/>
      <c r="J13" s="284"/>
      <c r="K13" s="284"/>
      <c r="L13" s="284"/>
      <c r="M13" s="15"/>
      <c r="N13" s="15"/>
      <c r="O13" s="20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2.75">
      <c r="A14" s="15"/>
      <c r="B14" s="15"/>
      <c r="C14" s="15"/>
      <c r="D14" s="15"/>
      <c r="E14" s="15"/>
      <c r="F14" s="170"/>
      <c r="G14" s="20"/>
      <c r="H14" s="15"/>
      <c r="I14" s="15"/>
      <c r="J14" s="15"/>
      <c r="K14" s="15"/>
      <c r="L14" s="15"/>
      <c r="M14" s="15"/>
      <c r="N14" s="15"/>
      <c r="O14" s="20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.75">
      <c r="A15" s="15"/>
      <c r="B15" s="15"/>
      <c r="C15" s="15"/>
      <c r="D15" s="15"/>
      <c r="E15" s="15"/>
      <c r="F15" s="170"/>
      <c r="G15" s="20"/>
      <c r="H15" s="15"/>
      <c r="I15" s="15"/>
      <c r="J15" s="15"/>
      <c r="K15" s="15"/>
      <c r="L15" s="15"/>
      <c r="M15" s="15"/>
      <c r="N15" s="15"/>
      <c r="O15" s="20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3.5" thickBo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5.75" thickBot="1" thickTop="1">
      <c r="A18" s="84" t="s">
        <v>125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20"/>
      <c r="N18" s="63" t="s">
        <v>126</v>
      </c>
      <c r="O18" s="61"/>
      <c r="P18" s="61"/>
      <c r="Q18" s="62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5.75" thickBot="1">
      <c r="A19" s="87"/>
      <c r="B19" s="338" t="s">
        <v>82</v>
      </c>
      <c r="C19" s="338"/>
      <c r="D19" s="338"/>
      <c r="E19" s="88"/>
      <c r="F19" s="88"/>
      <c r="G19" s="339" t="s">
        <v>88</v>
      </c>
      <c r="H19" s="340"/>
      <c r="I19" s="341" t="s">
        <v>91</v>
      </c>
      <c r="J19" s="342"/>
      <c r="K19" s="343"/>
      <c r="L19" s="89"/>
      <c r="M19" s="20"/>
      <c r="N19" s="59" t="s">
        <v>96</v>
      </c>
      <c r="O19" s="26" t="s">
        <v>97</v>
      </c>
      <c r="P19" s="26" t="s">
        <v>98</v>
      </c>
      <c r="Q19" s="60" t="s">
        <v>99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75.75" thickBot="1">
      <c r="A20" s="90" t="s">
        <v>95</v>
      </c>
      <c r="B20" s="91" t="s">
        <v>83</v>
      </c>
      <c r="C20" s="92" t="s">
        <v>84</v>
      </c>
      <c r="D20" s="93" t="s">
        <v>85</v>
      </c>
      <c r="E20" s="94" t="s">
        <v>86</v>
      </c>
      <c r="F20" s="94" t="s">
        <v>87</v>
      </c>
      <c r="G20" s="91" t="s">
        <v>89</v>
      </c>
      <c r="H20" s="95" t="s">
        <v>90</v>
      </c>
      <c r="I20" s="91" t="s">
        <v>92</v>
      </c>
      <c r="J20" s="92" t="s">
        <v>93</v>
      </c>
      <c r="K20" s="95" t="s">
        <v>94</v>
      </c>
      <c r="L20" s="96" t="s">
        <v>110</v>
      </c>
      <c r="M20" s="20"/>
      <c r="N20" s="69" t="s">
        <v>102</v>
      </c>
      <c r="O20" s="70"/>
      <c r="P20" s="70"/>
      <c r="Q20" s="7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5">
      <c r="A21" s="97">
        <v>1</v>
      </c>
      <c r="B21" s="98">
        <f>F6</f>
        <v>56690.7</v>
      </c>
      <c r="C21" s="99">
        <f>F11</f>
        <v>9226.150357665996</v>
      </c>
      <c r="D21" s="100">
        <f>0.1*B21</f>
        <v>5669.07</v>
      </c>
      <c r="E21" s="101">
        <f>(B21+D21)-C21</f>
        <v>53133.619642334</v>
      </c>
      <c r="F21" s="102">
        <f>F5</f>
        <v>46383.3</v>
      </c>
      <c r="G21" s="103">
        <f>H5</f>
        <v>90444</v>
      </c>
      <c r="H21" s="104">
        <f>G21</f>
        <v>90444</v>
      </c>
      <c r="I21" s="105">
        <f>0.02*Q21</f>
        <v>786</v>
      </c>
      <c r="J21" s="106">
        <f>1.7%*(Q21+Q24+Q27)</f>
        <v>1460.2150000000001</v>
      </c>
      <c r="K21" s="100">
        <f>0.5%*(Q21+Q24+Q27)</f>
        <v>429.475</v>
      </c>
      <c r="L21" s="107">
        <f>C21+I21+J21+K21</f>
        <v>11901.840357665997</v>
      </c>
      <c r="M21" s="79"/>
      <c r="N21" s="68" t="s">
        <v>165</v>
      </c>
      <c r="O21" s="80">
        <v>14900</v>
      </c>
      <c r="P21" s="34">
        <v>2</v>
      </c>
      <c r="Q21" s="81">
        <f>(O21*P21+O22*P22)</f>
        <v>39300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5">
      <c r="A22" s="108">
        <f>A21+1</f>
        <v>2</v>
      </c>
      <c r="B22" s="109">
        <f aca="true" t="shared" si="0" ref="B22:B45">E21</f>
        <v>53133.619642334</v>
      </c>
      <c r="C22" s="99">
        <f>C21</f>
        <v>9226.150357665996</v>
      </c>
      <c r="D22" s="100">
        <f aca="true" t="shared" si="1" ref="D22:D30">0.1*B22</f>
        <v>5313.361964233401</v>
      </c>
      <c r="E22" s="101">
        <f aca="true" t="shared" si="2" ref="E22:E45">(B22+D22)-C22</f>
        <v>49220.831248901406</v>
      </c>
      <c r="F22" s="110">
        <v>0</v>
      </c>
      <c r="G22" s="103">
        <f>G21</f>
        <v>90444</v>
      </c>
      <c r="H22" s="104">
        <f>G21</f>
        <v>90444</v>
      </c>
      <c r="I22" s="105">
        <f>I21+1%*I21</f>
        <v>793.86</v>
      </c>
      <c r="J22" s="106">
        <f>J21</f>
        <v>1460.2150000000001</v>
      </c>
      <c r="K22" s="100">
        <f>K21+0.5%*K21</f>
        <v>431.62237500000003</v>
      </c>
      <c r="L22" s="107">
        <f aca="true" t="shared" si="3" ref="L22:L45">C22+I22+J22+K22</f>
        <v>11911.847732665998</v>
      </c>
      <c r="M22" s="79"/>
      <c r="N22" s="25" t="s">
        <v>166</v>
      </c>
      <c r="O22" s="80">
        <v>9500</v>
      </c>
      <c r="P22" s="34">
        <v>1</v>
      </c>
      <c r="Q22" s="81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5">
      <c r="A23" s="108">
        <f aca="true" t="shared" si="4" ref="A23:A45">A22+1</f>
        <v>3</v>
      </c>
      <c r="B23" s="109">
        <f t="shared" si="0"/>
        <v>49220.831248901406</v>
      </c>
      <c r="C23" s="99">
        <f>C21</f>
        <v>9226.150357665996</v>
      </c>
      <c r="D23" s="100">
        <f t="shared" si="1"/>
        <v>4922.083124890141</v>
      </c>
      <c r="E23" s="101">
        <f t="shared" si="2"/>
        <v>44916.76401612555</v>
      </c>
      <c r="F23" s="110">
        <v>0</v>
      </c>
      <c r="G23" s="103">
        <f>G21</f>
        <v>90444</v>
      </c>
      <c r="H23" s="104">
        <f>G21</f>
        <v>90444</v>
      </c>
      <c r="I23" s="105">
        <f>I22+1%*I22</f>
        <v>801.7986</v>
      </c>
      <c r="J23" s="106">
        <f>J21</f>
        <v>1460.2150000000001</v>
      </c>
      <c r="K23" s="100">
        <f>K22+0.5%*K22</f>
        <v>433.780486875</v>
      </c>
      <c r="L23" s="107">
        <f t="shared" si="3"/>
        <v>11921.944444540997</v>
      </c>
      <c r="M23" s="79"/>
      <c r="N23" s="73" t="s">
        <v>103</v>
      </c>
      <c r="O23" s="34"/>
      <c r="P23" s="34"/>
      <c r="Q23" s="8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5">
      <c r="A24" s="108">
        <f t="shared" si="4"/>
        <v>4</v>
      </c>
      <c r="B24" s="109">
        <f t="shared" si="0"/>
        <v>44916.76401612555</v>
      </c>
      <c r="C24" s="99">
        <f>C21</f>
        <v>9226.150357665996</v>
      </c>
      <c r="D24" s="100">
        <f t="shared" si="1"/>
        <v>4491.676401612555</v>
      </c>
      <c r="E24" s="101">
        <f t="shared" si="2"/>
        <v>40182.290060072104</v>
      </c>
      <c r="F24" s="110">
        <v>0</v>
      </c>
      <c r="G24" s="103">
        <f>G21</f>
        <v>90444</v>
      </c>
      <c r="H24" s="104">
        <f>G21</f>
        <v>90444</v>
      </c>
      <c r="I24" s="105">
        <f>I23+1%*I23</f>
        <v>809.8165859999999</v>
      </c>
      <c r="J24" s="106">
        <f>J21</f>
        <v>1460.2150000000001</v>
      </c>
      <c r="K24" s="100">
        <f>K23+0.5%*K23</f>
        <v>435.949389309375</v>
      </c>
      <c r="L24" s="107">
        <f t="shared" si="3"/>
        <v>11932.131332975372</v>
      </c>
      <c r="M24" s="79"/>
      <c r="N24" s="25" t="s">
        <v>104</v>
      </c>
      <c r="O24" s="80">
        <v>565</v>
      </c>
      <c r="P24" s="34">
        <v>2</v>
      </c>
      <c r="Q24" s="81">
        <f>(O24*P24+O25*P25)</f>
        <v>1595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5">
      <c r="A25" s="108">
        <f t="shared" si="4"/>
        <v>5</v>
      </c>
      <c r="B25" s="109">
        <f t="shared" si="0"/>
        <v>40182.290060072104</v>
      </c>
      <c r="C25" s="99">
        <f>C21</f>
        <v>9226.150357665996</v>
      </c>
      <c r="D25" s="100">
        <f t="shared" si="1"/>
        <v>4018.2290060072105</v>
      </c>
      <c r="E25" s="101">
        <f t="shared" si="2"/>
        <v>34974.36870841332</v>
      </c>
      <c r="F25" s="110">
        <v>0</v>
      </c>
      <c r="G25" s="103">
        <f>G21</f>
        <v>90444</v>
      </c>
      <c r="H25" s="104">
        <f>G21</f>
        <v>90444</v>
      </c>
      <c r="I25" s="105">
        <f>I24+1%*I24</f>
        <v>817.9147518599999</v>
      </c>
      <c r="J25" s="106">
        <f>J21</f>
        <v>1460.2150000000001</v>
      </c>
      <c r="K25" s="100">
        <f>K24+0.5%*K24</f>
        <v>438.1291362559219</v>
      </c>
      <c r="L25" s="107">
        <f t="shared" si="3"/>
        <v>11942.409245781919</v>
      </c>
      <c r="M25" s="79"/>
      <c r="N25" s="25" t="s">
        <v>167</v>
      </c>
      <c r="O25" s="80">
        <v>465</v>
      </c>
      <c r="P25" s="34">
        <v>1</v>
      </c>
      <c r="Q25" s="8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5">
      <c r="A26" s="111">
        <f t="shared" si="4"/>
        <v>6</v>
      </c>
      <c r="B26" s="112">
        <f t="shared" si="0"/>
        <v>34974.36870841332</v>
      </c>
      <c r="C26" s="113">
        <f>C21</f>
        <v>9226.150357665996</v>
      </c>
      <c r="D26" s="114">
        <f t="shared" si="1"/>
        <v>3497.436870841332</v>
      </c>
      <c r="E26" s="115">
        <f t="shared" si="2"/>
        <v>29245.655221588655</v>
      </c>
      <c r="F26" s="116">
        <v>0</v>
      </c>
      <c r="G26" s="117">
        <f>G21</f>
        <v>90444</v>
      </c>
      <c r="H26" s="118">
        <f>G21</f>
        <v>90444</v>
      </c>
      <c r="I26" s="119">
        <f>I25+2%*I25</f>
        <v>834.2730468972</v>
      </c>
      <c r="J26" s="120">
        <f>J21</f>
        <v>1460.2150000000001</v>
      </c>
      <c r="K26" s="114">
        <f>K25+0.7%*K25</f>
        <v>441.1960402097133</v>
      </c>
      <c r="L26" s="121">
        <f t="shared" si="3"/>
        <v>11961.83444477291</v>
      </c>
      <c r="M26" s="79"/>
      <c r="N26" s="73" t="s">
        <v>105</v>
      </c>
      <c r="O26" s="34"/>
      <c r="P26" s="34"/>
      <c r="Q26" s="8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5">
      <c r="A27" s="122">
        <f t="shared" si="4"/>
        <v>7</v>
      </c>
      <c r="B27" s="123">
        <f t="shared" si="0"/>
        <v>29245.655221588655</v>
      </c>
      <c r="C27" s="124">
        <f>C21</f>
        <v>9226.150357665996</v>
      </c>
      <c r="D27" s="125">
        <f t="shared" si="1"/>
        <v>2924.565522158866</v>
      </c>
      <c r="E27" s="126">
        <f t="shared" si="2"/>
        <v>22944.070386081527</v>
      </c>
      <c r="F27" s="127">
        <v>0</v>
      </c>
      <c r="G27" s="128">
        <f>G21</f>
        <v>90444</v>
      </c>
      <c r="H27" s="129">
        <f>G21</f>
        <v>90444</v>
      </c>
      <c r="I27" s="130">
        <f>I26+2%*I26</f>
        <v>850.9585078351439</v>
      </c>
      <c r="J27" s="131">
        <f>J21</f>
        <v>1460.2150000000001</v>
      </c>
      <c r="K27" s="125">
        <f>K26+0.7%*K26</f>
        <v>444.2844124911813</v>
      </c>
      <c r="L27" s="107">
        <f t="shared" si="3"/>
        <v>11981.608277992322</v>
      </c>
      <c r="M27" s="79"/>
      <c r="N27" s="25" t="s">
        <v>108</v>
      </c>
      <c r="O27" s="80">
        <v>15000</v>
      </c>
      <c r="P27" s="34">
        <v>3</v>
      </c>
      <c r="Q27" s="81">
        <f>O27*P27</f>
        <v>45000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5">
      <c r="A28" s="122">
        <f t="shared" si="4"/>
        <v>8</v>
      </c>
      <c r="B28" s="132">
        <f t="shared" si="0"/>
        <v>22944.070386081527</v>
      </c>
      <c r="C28" s="133">
        <f>C21</f>
        <v>9226.150357665996</v>
      </c>
      <c r="D28" s="125">
        <f t="shared" si="1"/>
        <v>2294.4070386081526</v>
      </c>
      <c r="E28" s="126">
        <f t="shared" si="2"/>
        <v>16012.327067023682</v>
      </c>
      <c r="F28" s="127">
        <v>0</v>
      </c>
      <c r="G28" s="128">
        <f>G21</f>
        <v>90444</v>
      </c>
      <c r="H28" s="129">
        <f>G21</f>
        <v>90444</v>
      </c>
      <c r="I28" s="130">
        <f>I27+2%*I27</f>
        <v>867.9776779918468</v>
      </c>
      <c r="J28" s="131">
        <f>J21</f>
        <v>1460.2150000000001</v>
      </c>
      <c r="K28" s="125">
        <f>K27+0.7%*K27</f>
        <v>447.39440337861953</v>
      </c>
      <c r="L28" s="107">
        <f t="shared" si="3"/>
        <v>12001.737439036462</v>
      </c>
      <c r="M28" s="79"/>
      <c r="N28" s="25"/>
      <c r="O28" s="80"/>
      <c r="P28" s="34"/>
      <c r="Q28" s="8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5">
      <c r="A29" s="122">
        <f t="shared" si="4"/>
        <v>9</v>
      </c>
      <c r="B29" s="132">
        <f t="shared" si="0"/>
        <v>16012.327067023682</v>
      </c>
      <c r="C29" s="133">
        <f>C21</f>
        <v>9226.150357665996</v>
      </c>
      <c r="D29" s="125">
        <f t="shared" si="1"/>
        <v>1601.2327067023682</v>
      </c>
      <c r="E29" s="126">
        <f t="shared" si="2"/>
        <v>8387.409416060054</v>
      </c>
      <c r="F29" s="127">
        <v>0</v>
      </c>
      <c r="G29" s="128">
        <f>G21</f>
        <v>90444</v>
      </c>
      <c r="H29" s="129">
        <f>G21</f>
        <v>90444</v>
      </c>
      <c r="I29" s="130">
        <f>I28+2%*I28</f>
        <v>885.3372315516838</v>
      </c>
      <c r="J29" s="131">
        <f>J21</f>
        <v>1460.2150000000001</v>
      </c>
      <c r="K29" s="125">
        <f>K28+0.7%*K28</f>
        <v>450.52616420226985</v>
      </c>
      <c r="L29" s="107">
        <f t="shared" si="3"/>
        <v>12022.228753419951</v>
      </c>
      <c r="M29" s="79"/>
      <c r="N29" s="25"/>
      <c r="O29" s="34"/>
      <c r="P29" s="34"/>
      <c r="Q29" s="8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5">
      <c r="A30" s="134">
        <f t="shared" si="4"/>
        <v>10</v>
      </c>
      <c r="B30" s="135">
        <f t="shared" si="0"/>
        <v>8387.409416060054</v>
      </c>
      <c r="C30" s="136">
        <f>C21</f>
        <v>9226.150357665996</v>
      </c>
      <c r="D30" s="137">
        <f t="shared" si="1"/>
        <v>838.7409416060054</v>
      </c>
      <c r="E30" s="126">
        <f>(B30+D30)-C30</f>
        <v>6.366462912410498E-11</v>
      </c>
      <c r="F30" s="139">
        <v>0</v>
      </c>
      <c r="G30" s="140">
        <f>G21</f>
        <v>90444</v>
      </c>
      <c r="H30" s="141">
        <f>G21</f>
        <v>90444</v>
      </c>
      <c r="I30" s="142">
        <f>I29+2%*I29</f>
        <v>903.0439761827174</v>
      </c>
      <c r="J30" s="143">
        <f>J21</f>
        <v>1460.2150000000001</v>
      </c>
      <c r="K30" s="137">
        <f>K29+0.7%*K29</f>
        <v>453.67984735168574</v>
      </c>
      <c r="L30" s="144">
        <f t="shared" si="3"/>
        <v>12043.089181200401</v>
      </c>
      <c r="M30" s="79"/>
      <c r="N30" s="73" t="s">
        <v>106</v>
      </c>
      <c r="O30" s="34"/>
      <c r="P30" s="34"/>
      <c r="Q30" s="8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18" ht="15">
      <c r="A31" s="108">
        <f t="shared" si="4"/>
        <v>11</v>
      </c>
      <c r="B31" s="145">
        <f t="shared" si="0"/>
        <v>6.366462912410498E-11</v>
      </c>
      <c r="C31" s="106">
        <v>0</v>
      </c>
      <c r="D31" s="146">
        <v>0</v>
      </c>
      <c r="E31" s="101">
        <f t="shared" si="2"/>
        <v>6.366462912410498E-11</v>
      </c>
      <c r="F31" s="110">
        <v>0</v>
      </c>
      <c r="G31" s="103">
        <f>G21</f>
        <v>90444</v>
      </c>
      <c r="H31" s="104">
        <f>G21</f>
        <v>90444</v>
      </c>
      <c r="I31" s="105">
        <f>I30+3%*I30</f>
        <v>930.1352954681989</v>
      </c>
      <c r="J31" s="106">
        <f>J21</f>
        <v>1460.2150000000001</v>
      </c>
      <c r="K31" s="100">
        <f>K30+1%*K30</f>
        <v>458.2166458252026</v>
      </c>
      <c r="L31" s="107">
        <f t="shared" si="3"/>
        <v>2848.5669412934017</v>
      </c>
      <c r="M31" s="79"/>
      <c r="N31" s="25" t="s">
        <v>107</v>
      </c>
      <c r="O31" s="72"/>
      <c r="P31" s="34"/>
      <c r="Q31" s="81">
        <f>20%*(Q21+Q24+Q27)</f>
        <v>17179</v>
      </c>
      <c r="R31" s="20"/>
    </row>
    <row r="32" spans="1:18" ht="15">
      <c r="A32" s="108">
        <f t="shared" si="4"/>
        <v>12</v>
      </c>
      <c r="B32" s="145">
        <f t="shared" si="0"/>
        <v>6.366462912410498E-11</v>
      </c>
      <c r="C32" s="106">
        <v>0</v>
      </c>
      <c r="D32" s="146">
        <v>0</v>
      </c>
      <c r="E32" s="101">
        <f t="shared" si="2"/>
        <v>6.366462912410498E-11</v>
      </c>
      <c r="F32" s="110">
        <v>0</v>
      </c>
      <c r="G32" s="103">
        <f>G21</f>
        <v>90444</v>
      </c>
      <c r="H32" s="104">
        <f>G21</f>
        <v>90444</v>
      </c>
      <c r="I32" s="105">
        <f>I31+3%*I31</f>
        <v>958.0393543322449</v>
      </c>
      <c r="J32" s="106">
        <f>J21</f>
        <v>1460.2150000000001</v>
      </c>
      <c r="K32" s="100">
        <f>K31+1%*K31</f>
        <v>462.7988122834546</v>
      </c>
      <c r="L32" s="107">
        <f t="shared" si="3"/>
        <v>2881.0531666156994</v>
      </c>
      <c r="M32" s="79"/>
      <c r="N32" s="25"/>
      <c r="O32" s="34"/>
      <c r="P32" s="34"/>
      <c r="Q32" s="82"/>
      <c r="R32" s="20"/>
    </row>
    <row r="33" spans="1:18" ht="15">
      <c r="A33" s="108">
        <f t="shared" si="4"/>
        <v>13</v>
      </c>
      <c r="B33" s="145">
        <f t="shared" si="0"/>
        <v>6.366462912410498E-11</v>
      </c>
      <c r="C33" s="106">
        <v>0</v>
      </c>
      <c r="D33" s="146">
        <v>0</v>
      </c>
      <c r="E33" s="101">
        <f t="shared" si="2"/>
        <v>6.366462912410498E-11</v>
      </c>
      <c r="F33" s="110">
        <v>0</v>
      </c>
      <c r="G33" s="103">
        <f>G21</f>
        <v>90444</v>
      </c>
      <c r="H33" s="104">
        <f>G21</f>
        <v>90444</v>
      </c>
      <c r="I33" s="105">
        <f>I32+3%*I32</f>
        <v>986.7805349622122</v>
      </c>
      <c r="J33" s="106">
        <f>J21</f>
        <v>1460.2150000000001</v>
      </c>
      <c r="K33" s="100">
        <f>K32+1%*K32</f>
        <v>467.42680040628915</v>
      </c>
      <c r="L33" s="107">
        <f t="shared" si="3"/>
        <v>2914.4223353685015</v>
      </c>
      <c r="M33" s="79"/>
      <c r="N33" s="73"/>
      <c r="O33" s="34"/>
      <c r="P33" s="34"/>
      <c r="Q33" s="82"/>
      <c r="R33" s="20"/>
    </row>
    <row r="34" spans="1:18" ht="15">
      <c r="A34" s="108">
        <f t="shared" si="4"/>
        <v>14</v>
      </c>
      <c r="B34" s="145">
        <f t="shared" si="0"/>
        <v>6.366462912410498E-11</v>
      </c>
      <c r="C34" s="106">
        <v>0</v>
      </c>
      <c r="D34" s="146">
        <v>0</v>
      </c>
      <c r="E34" s="101">
        <f t="shared" si="2"/>
        <v>6.366462912410498E-11</v>
      </c>
      <c r="F34" s="110">
        <v>0</v>
      </c>
      <c r="G34" s="103">
        <f>G21</f>
        <v>90444</v>
      </c>
      <c r="H34" s="104">
        <f>G21</f>
        <v>90444</v>
      </c>
      <c r="I34" s="105">
        <f>I33+3%*I33</f>
        <v>1016.3839510110786</v>
      </c>
      <c r="J34" s="106">
        <f>J21</f>
        <v>1460.2150000000001</v>
      </c>
      <c r="K34" s="100">
        <f>K33+1%*K33</f>
        <v>472.101068410352</v>
      </c>
      <c r="L34" s="107">
        <f t="shared" si="3"/>
        <v>2948.7000194214306</v>
      </c>
      <c r="M34" s="79"/>
      <c r="N34" s="25"/>
      <c r="O34" s="34"/>
      <c r="P34" s="34"/>
      <c r="Q34" s="82"/>
      <c r="R34" s="20"/>
    </row>
    <row r="35" spans="1:18" ht="15">
      <c r="A35" s="108">
        <f t="shared" si="4"/>
        <v>15</v>
      </c>
      <c r="B35" s="145">
        <f t="shared" si="0"/>
        <v>6.366462912410498E-11</v>
      </c>
      <c r="C35" s="106">
        <v>0</v>
      </c>
      <c r="D35" s="146">
        <v>0</v>
      </c>
      <c r="E35" s="101">
        <f t="shared" si="2"/>
        <v>6.366462912410498E-11</v>
      </c>
      <c r="F35" s="110">
        <v>0</v>
      </c>
      <c r="G35" s="103">
        <f>G21</f>
        <v>90444</v>
      </c>
      <c r="H35" s="104">
        <f>G21</f>
        <v>90444</v>
      </c>
      <c r="I35" s="105">
        <f>I34+3%*I34</f>
        <v>1046.875469541411</v>
      </c>
      <c r="J35" s="106">
        <f>J21</f>
        <v>1460.2150000000001</v>
      </c>
      <c r="K35" s="100">
        <f>K34+1%*K34</f>
        <v>476.82207909445555</v>
      </c>
      <c r="L35" s="107">
        <f t="shared" si="3"/>
        <v>2983.9125486358666</v>
      </c>
      <c r="M35" s="79"/>
      <c r="N35" s="25"/>
      <c r="O35" s="34"/>
      <c r="P35" s="34"/>
      <c r="Q35" s="82"/>
      <c r="R35" s="20"/>
    </row>
    <row r="36" spans="1:18" ht="15">
      <c r="A36" s="111">
        <f>A35+1</f>
        <v>16</v>
      </c>
      <c r="B36" s="147">
        <f t="shared" si="0"/>
        <v>6.366462912410498E-11</v>
      </c>
      <c r="C36" s="120">
        <v>0</v>
      </c>
      <c r="D36" s="148">
        <v>0</v>
      </c>
      <c r="E36" s="115">
        <f t="shared" si="2"/>
        <v>6.366462912410498E-11</v>
      </c>
      <c r="F36" s="116">
        <v>0</v>
      </c>
      <c r="G36" s="117">
        <f>G21</f>
        <v>90444</v>
      </c>
      <c r="H36" s="118">
        <f>G21</f>
        <v>90444</v>
      </c>
      <c r="I36" s="119">
        <f>I35+4%*I35</f>
        <v>1088.7504883230674</v>
      </c>
      <c r="J36" s="120">
        <f>J21</f>
        <v>1460.2150000000001</v>
      </c>
      <c r="K36" s="114">
        <f>K35+1.5%*K35</f>
        <v>483.9744102808724</v>
      </c>
      <c r="L36" s="121">
        <f t="shared" si="3"/>
        <v>3032.93989860394</v>
      </c>
      <c r="M36" s="79"/>
      <c r="N36" s="73"/>
      <c r="O36" s="34"/>
      <c r="P36" s="34"/>
      <c r="Q36" s="82"/>
      <c r="R36" s="20"/>
    </row>
    <row r="37" spans="1:18" ht="15">
      <c r="A37" s="122">
        <f t="shared" si="4"/>
        <v>17</v>
      </c>
      <c r="B37" s="132">
        <f t="shared" si="0"/>
        <v>6.366462912410498E-11</v>
      </c>
      <c r="C37" s="131">
        <v>0</v>
      </c>
      <c r="D37" s="149">
        <v>0</v>
      </c>
      <c r="E37" s="126">
        <f t="shared" si="2"/>
        <v>6.366462912410498E-11</v>
      </c>
      <c r="F37" s="127">
        <v>0</v>
      </c>
      <c r="G37" s="128">
        <f>G21</f>
        <v>90444</v>
      </c>
      <c r="H37" s="129">
        <f>G21</f>
        <v>90444</v>
      </c>
      <c r="I37" s="130">
        <f>I36+4%*I36</f>
        <v>1132.3005078559902</v>
      </c>
      <c r="J37" s="131">
        <f>J21</f>
        <v>1460.2150000000001</v>
      </c>
      <c r="K37" s="125">
        <f>K36+1.5%*K36</f>
        <v>491.23402643508547</v>
      </c>
      <c r="L37" s="107">
        <f t="shared" si="3"/>
        <v>3083.7495342910756</v>
      </c>
      <c r="M37" s="79"/>
      <c r="N37" s="25"/>
      <c r="O37" s="34"/>
      <c r="P37" s="34"/>
      <c r="Q37" s="82"/>
      <c r="R37" s="20"/>
    </row>
    <row r="38" spans="1:18" ht="15">
      <c r="A38" s="122">
        <f t="shared" si="4"/>
        <v>18</v>
      </c>
      <c r="B38" s="132">
        <f t="shared" si="0"/>
        <v>6.366462912410498E-11</v>
      </c>
      <c r="C38" s="131">
        <v>0</v>
      </c>
      <c r="D38" s="149">
        <v>0</v>
      </c>
      <c r="E38" s="126">
        <f t="shared" si="2"/>
        <v>6.366462912410498E-11</v>
      </c>
      <c r="F38" s="127">
        <v>0</v>
      </c>
      <c r="G38" s="128">
        <f>G21</f>
        <v>90444</v>
      </c>
      <c r="H38" s="129">
        <f>G21</f>
        <v>90444</v>
      </c>
      <c r="I38" s="130">
        <f>I37+4%*I37</f>
        <v>1177.5925281702298</v>
      </c>
      <c r="J38" s="131">
        <f>J21</f>
        <v>1460.2150000000001</v>
      </c>
      <c r="K38" s="125">
        <f>K37+1.5%*K37</f>
        <v>498.60253683161176</v>
      </c>
      <c r="L38" s="107">
        <f t="shared" si="3"/>
        <v>3136.4100650018418</v>
      </c>
      <c r="M38" s="79"/>
      <c r="N38" s="25"/>
      <c r="O38" s="34"/>
      <c r="P38" s="34"/>
      <c r="Q38" s="82"/>
      <c r="R38" s="20"/>
    </row>
    <row r="39" spans="1:18" ht="15">
      <c r="A39" s="122">
        <f t="shared" si="4"/>
        <v>19</v>
      </c>
      <c r="B39" s="132">
        <f t="shared" si="0"/>
        <v>6.366462912410498E-11</v>
      </c>
      <c r="C39" s="131">
        <v>0</v>
      </c>
      <c r="D39" s="149">
        <v>0</v>
      </c>
      <c r="E39" s="126">
        <f t="shared" si="2"/>
        <v>6.366462912410498E-11</v>
      </c>
      <c r="F39" s="127">
        <v>0</v>
      </c>
      <c r="G39" s="128">
        <f>G21</f>
        <v>90444</v>
      </c>
      <c r="H39" s="129">
        <f>G21</f>
        <v>90444</v>
      </c>
      <c r="I39" s="130">
        <f>I38+4%*I38</f>
        <v>1224.696229297039</v>
      </c>
      <c r="J39" s="131">
        <f>J21</f>
        <v>1460.2150000000001</v>
      </c>
      <c r="K39" s="125">
        <f>K38+1.5%*K38</f>
        <v>506.0815748840859</v>
      </c>
      <c r="L39" s="107">
        <f t="shared" si="3"/>
        <v>3190.9928041811254</v>
      </c>
      <c r="M39" s="79"/>
      <c r="N39" s="25"/>
      <c r="O39" s="34"/>
      <c r="P39" s="34"/>
      <c r="Q39" s="82"/>
      <c r="R39" s="20"/>
    </row>
    <row r="40" spans="1:18" ht="15">
      <c r="A40" s="134">
        <f t="shared" si="4"/>
        <v>20</v>
      </c>
      <c r="B40" s="135">
        <f t="shared" si="0"/>
        <v>6.366462912410498E-11</v>
      </c>
      <c r="C40" s="143">
        <v>0</v>
      </c>
      <c r="D40" s="150">
        <v>0</v>
      </c>
      <c r="E40" s="138">
        <f t="shared" si="2"/>
        <v>6.366462912410498E-11</v>
      </c>
      <c r="F40" s="139">
        <v>0</v>
      </c>
      <c r="G40" s="140">
        <f>G21</f>
        <v>90444</v>
      </c>
      <c r="H40" s="141">
        <f>G21</f>
        <v>90444</v>
      </c>
      <c r="I40" s="142">
        <f>I39+4%*I39</f>
        <v>1273.6840784689207</v>
      </c>
      <c r="J40" s="143">
        <f>J21</f>
        <v>1460.2150000000001</v>
      </c>
      <c r="K40" s="137">
        <f>K39+1.5%*K39</f>
        <v>513.6727985073472</v>
      </c>
      <c r="L40" s="144">
        <f t="shared" si="3"/>
        <v>3247.571876976268</v>
      </c>
      <c r="M40" s="79"/>
      <c r="N40" s="25"/>
      <c r="O40" s="34"/>
      <c r="P40" s="34"/>
      <c r="Q40" s="82"/>
      <c r="R40" s="20"/>
    </row>
    <row r="41" spans="1:18" ht="15">
      <c r="A41" s="108">
        <f t="shared" si="4"/>
        <v>21</v>
      </c>
      <c r="B41" s="145">
        <f t="shared" si="0"/>
        <v>6.366462912410498E-11</v>
      </c>
      <c r="C41" s="106">
        <v>0</v>
      </c>
      <c r="D41" s="146">
        <v>0</v>
      </c>
      <c r="E41" s="101">
        <f t="shared" si="2"/>
        <v>6.366462912410498E-11</v>
      </c>
      <c r="F41" s="110">
        <v>0</v>
      </c>
      <c r="G41" s="103">
        <v>0</v>
      </c>
      <c r="H41" s="104">
        <v>0</v>
      </c>
      <c r="I41" s="145">
        <v>0</v>
      </c>
      <c r="J41" s="151">
        <v>0</v>
      </c>
      <c r="K41" s="146">
        <v>0</v>
      </c>
      <c r="L41" s="107">
        <f t="shared" si="3"/>
        <v>0</v>
      </c>
      <c r="M41" s="79"/>
      <c r="N41" s="25"/>
      <c r="O41" s="34"/>
      <c r="P41" s="34"/>
      <c r="Q41" s="82"/>
      <c r="R41" s="20"/>
    </row>
    <row r="42" spans="1:18" ht="15">
      <c r="A42" s="108">
        <f t="shared" si="4"/>
        <v>22</v>
      </c>
      <c r="B42" s="145">
        <f t="shared" si="0"/>
        <v>6.366462912410498E-11</v>
      </c>
      <c r="C42" s="106">
        <v>0</v>
      </c>
      <c r="D42" s="146">
        <v>0</v>
      </c>
      <c r="E42" s="101">
        <f t="shared" si="2"/>
        <v>6.366462912410498E-11</v>
      </c>
      <c r="F42" s="110">
        <v>0</v>
      </c>
      <c r="G42" s="103">
        <v>0</v>
      </c>
      <c r="H42" s="104">
        <v>0</v>
      </c>
      <c r="I42" s="145">
        <v>0</v>
      </c>
      <c r="J42" s="151">
        <v>0</v>
      </c>
      <c r="K42" s="146">
        <v>0</v>
      </c>
      <c r="L42" s="107">
        <f t="shared" si="3"/>
        <v>0</v>
      </c>
      <c r="M42" s="79"/>
      <c r="N42" s="25"/>
      <c r="O42" s="34"/>
      <c r="P42" s="34"/>
      <c r="Q42" s="82"/>
      <c r="R42" s="20"/>
    </row>
    <row r="43" spans="1:18" ht="15">
      <c r="A43" s="108">
        <f t="shared" si="4"/>
        <v>23</v>
      </c>
      <c r="B43" s="145">
        <f t="shared" si="0"/>
        <v>6.366462912410498E-11</v>
      </c>
      <c r="C43" s="106">
        <v>0</v>
      </c>
      <c r="D43" s="146">
        <v>0</v>
      </c>
      <c r="E43" s="101">
        <f t="shared" si="2"/>
        <v>6.366462912410498E-11</v>
      </c>
      <c r="F43" s="110">
        <v>0</v>
      </c>
      <c r="G43" s="103">
        <v>0</v>
      </c>
      <c r="H43" s="104">
        <v>0</v>
      </c>
      <c r="I43" s="145">
        <v>0</v>
      </c>
      <c r="J43" s="151">
        <v>0</v>
      </c>
      <c r="K43" s="146">
        <v>0</v>
      </c>
      <c r="L43" s="107">
        <f t="shared" si="3"/>
        <v>0</v>
      </c>
      <c r="M43" s="79"/>
      <c r="N43" s="25"/>
      <c r="O43" s="34"/>
      <c r="P43" s="34"/>
      <c r="Q43" s="82"/>
      <c r="R43" s="20"/>
    </row>
    <row r="44" spans="1:18" ht="15">
      <c r="A44" s="108">
        <f t="shared" si="4"/>
        <v>24</v>
      </c>
      <c r="B44" s="145">
        <f t="shared" si="0"/>
        <v>6.366462912410498E-11</v>
      </c>
      <c r="C44" s="106">
        <v>0</v>
      </c>
      <c r="D44" s="146">
        <v>0</v>
      </c>
      <c r="E44" s="101">
        <f t="shared" si="2"/>
        <v>6.366462912410498E-11</v>
      </c>
      <c r="F44" s="110">
        <v>0</v>
      </c>
      <c r="G44" s="103">
        <v>0</v>
      </c>
      <c r="H44" s="104">
        <v>0</v>
      </c>
      <c r="I44" s="145">
        <v>0</v>
      </c>
      <c r="J44" s="151">
        <v>0</v>
      </c>
      <c r="K44" s="146">
        <v>0</v>
      </c>
      <c r="L44" s="107">
        <f t="shared" si="3"/>
        <v>0</v>
      </c>
      <c r="M44" s="79"/>
      <c r="N44" s="25"/>
      <c r="O44" s="34"/>
      <c r="P44" s="34"/>
      <c r="Q44" s="82"/>
      <c r="R44" s="20"/>
    </row>
    <row r="45" spans="1:18" ht="15.75" thickBot="1">
      <c r="A45" s="152">
        <f t="shared" si="4"/>
        <v>25</v>
      </c>
      <c r="B45" s="153">
        <f t="shared" si="0"/>
        <v>6.366462912410498E-11</v>
      </c>
      <c r="C45" s="154">
        <v>0</v>
      </c>
      <c r="D45" s="155">
        <v>0</v>
      </c>
      <c r="E45" s="156">
        <f t="shared" si="2"/>
        <v>6.366462912410498E-11</v>
      </c>
      <c r="F45" s="157">
        <v>0</v>
      </c>
      <c r="G45" s="158">
        <v>0</v>
      </c>
      <c r="H45" s="159">
        <v>0</v>
      </c>
      <c r="I45" s="153">
        <v>0</v>
      </c>
      <c r="J45" s="160">
        <v>0</v>
      </c>
      <c r="K45" s="155">
        <v>0</v>
      </c>
      <c r="L45" s="107">
        <f t="shared" si="3"/>
        <v>0</v>
      </c>
      <c r="M45" s="79"/>
      <c r="N45" s="25"/>
      <c r="O45" s="34"/>
      <c r="P45" s="34"/>
      <c r="Q45" s="82"/>
      <c r="R45" s="20"/>
    </row>
    <row r="46" spans="1:18" ht="15.75" thickBot="1">
      <c r="A46" s="161" t="s">
        <v>54</v>
      </c>
      <c r="B46" s="162">
        <f>B21</f>
        <v>56690.7</v>
      </c>
      <c r="C46" s="163">
        <f>SUM(C21:C45)</f>
        <v>92261.50357665995</v>
      </c>
      <c r="D46" s="163">
        <f>SUM(D21:D45)</f>
        <v>35570.80357666003</v>
      </c>
      <c r="E46" s="164"/>
      <c r="F46" s="165">
        <f>SUM(F21:F45)</f>
        <v>46383.3</v>
      </c>
      <c r="G46" s="164"/>
      <c r="H46" s="166"/>
      <c r="I46" s="163">
        <f>SUM(I21:I45)</f>
        <v>19186.218815748984</v>
      </c>
      <c r="J46" s="163">
        <f>SUM(J21:J45)</f>
        <v>29204.300000000003</v>
      </c>
      <c r="K46" s="163">
        <f>SUM(K21:K45)</f>
        <v>9236.968008032522</v>
      </c>
      <c r="L46" s="167">
        <f>SUM(L21:L45)</f>
        <v>149888.99040044146</v>
      </c>
      <c r="M46" s="20"/>
      <c r="N46" s="74" t="s">
        <v>54</v>
      </c>
      <c r="O46" s="35"/>
      <c r="P46" s="35"/>
      <c r="Q46" s="83">
        <f>SUM(Q21:Q45)</f>
        <v>103074</v>
      </c>
      <c r="R46" s="20"/>
    </row>
    <row r="47" spans="1:18" ht="13.5" thickTop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</sheetData>
  <mergeCells count="3">
    <mergeCell ref="B19:D19"/>
    <mergeCell ref="G19:H19"/>
    <mergeCell ref="I19:K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4"/>
  <sheetViews>
    <sheetView tabSelected="1" workbookViewId="0" topLeftCell="O18">
      <selection activeCell="W29" sqref="W29"/>
    </sheetView>
  </sheetViews>
  <sheetFormatPr defaultColWidth="9.140625" defaultRowHeight="12.75"/>
  <cols>
    <col min="2" max="2" width="10.8515625" style="0" customWidth="1"/>
    <col min="3" max="4" width="11.28125" style="0" customWidth="1"/>
    <col min="5" max="5" width="10.421875" style="0" customWidth="1"/>
    <col min="7" max="7" width="10.7109375" style="0" customWidth="1"/>
    <col min="8" max="8" width="12.00390625" style="0" customWidth="1"/>
    <col min="9" max="9" width="12.7109375" style="0" customWidth="1"/>
    <col min="10" max="10" width="10.57421875" style="0" customWidth="1"/>
    <col min="11" max="11" width="11.421875" style="0" customWidth="1"/>
    <col min="12" max="12" width="12.28125" style="0" customWidth="1"/>
    <col min="14" max="14" width="34.57421875" style="0" customWidth="1"/>
    <col min="15" max="15" width="11.7109375" style="0" customWidth="1"/>
    <col min="16" max="16" width="16.140625" style="0" customWidth="1"/>
    <col min="17" max="17" width="19.140625" style="0" customWidth="1"/>
  </cols>
  <sheetData>
    <row r="1" spans="7:32" ht="13.5" thickBot="1">
      <c r="G1" s="20"/>
      <c r="H1" s="20"/>
      <c r="L1" s="20"/>
      <c r="M1" s="20"/>
      <c r="N1" s="15"/>
      <c r="O1" s="15"/>
      <c r="P1" s="15"/>
      <c r="Q1" s="1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3.5" thickTop="1">
      <c r="A2" s="36" t="s">
        <v>69</v>
      </c>
      <c r="B2" s="37"/>
      <c r="C2" s="37"/>
      <c r="D2" s="37"/>
      <c r="E2" s="37"/>
      <c r="F2" s="38"/>
      <c r="G2" s="20"/>
      <c r="H2" s="36" t="s">
        <v>76</v>
      </c>
      <c r="I2" s="12"/>
      <c r="J2" s="12"/>
      <c r="K2" s="12"/>
      <c r="L2" s="12"/>
      <c r="M2" s="14"/>
      <c r="N2" s="33" t="s">
        <v>124</v>
      </c>
      <c r="O2" s="31"/>
      <c r="P2" s="31"/>
      <c r="Q2" s="32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26.25" thickBot="1">
      <c r="A3" s="58" t="s">
        <v>70</v>
      </c>
      <c r="B3" s="15"/>
      <c r="C3" s="15"/>
      <c r="D3" s="15"/>
      <c r="E3" s="15"/>
      <c r="F3" s="16"/>
      <c r="G3" s="20"/>
      <c r="H3" s="14" t="s">
        <v>81</v>
      </c>
      <c r="I3" s="15"/>
      <c r="J3" s="15"/>
      <c r="K3" s="15"/>
      <c r="L3" s="15"/>
      <c r="M3" s="14"/>
      <c r="N3" s="28" t="s">
        <v>61</v>
      </c>
      <c r="O3" s="29" t="s">
        <v>63</v>
      </c>
      <c r="P3" s="29" t="s">
        <v>64</v>
      </c>
      <c r="Q3" s="30" t="s">
        <v>62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3.5" thickBot="1">
      <c r="A4" s="14"/>
      <c r="B4" s="15"/>
      <c r="C4" s="15"/>
      <c r="D4" s="15"/>
      <c r="E4" s="15"/>
      <c r="F4" s="67"/>
      <c r="G4" s="20"/>
      <c r="H4" s="310">
        <v>4</v>
      </c>
      <c r="I4" s="15" t="s">
        <v>77</v>
      </c>
      <c r="J4" s="15"/>
      <c r="K4" s="15"/>
      <c r="L4" s="15"/>
      <c r="M4" s="14"/>
      <c r="N4" s="64" t="s">
        <v>56</v>
      </c>
      <c r="O4" s="34" t="s">
        <v>120</v>
      </c>
      <c r="P4" s="34" t="s">
        <v>65</v>
      </c>
      <c r="Q4" s="19" t="s">
        <v>100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13.5" thickBot="1">
      <c r="A5" s="14" t="s">
        <v>71</v>
      </c>
      <c r="B5" s="15"/>
      <c r="C5" s="15"/>
      <c r="D5" s="15"/>
      <c r="E5" s="15"/>
      <c r="F5" s="75">
        <f>Q47</f>
        <v>146232</v>
      </c>
      <c r="G5" s="20"/>
      <c r="H5" s="311">
        <v>3046.9</v>
      </c>
      <c r="I5" s="15" t="s">
        <v>162</v>
      </c>
      <c r="J5" s="15"/>
      <c r="K5" s="15"/>
      <c r="L5" s="15"/>
      <c r="M5" s="14"/>
      <c r="N5" s="64" t="s">
        <v>57</v>
      </c>
      <c r="O5" s="34" t="s">
        <v>121</v>
      </c>
      <c r="P5" s="34" t="s">
        <v>66</v>
      </c>
      <c r="Q5" s="19" t="s">
        <v>100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3.5" thickBot="1">
      <c r="A6" s="14" t="s">
        <v>109</v>
      </c>
      <c r="B6" s="15"/>
      <c r="C6" s="15"/>
      <c r="D6" s="15"/>
      <c r="E6" s="15"/>
      <c r="F6" s="75">
        <f>45%*F5</f>
        <v>65804.40000000001</v>
      </c>
      <c r="G6" s="20"/>
      <c r="H6" s="310">
        <f>(H4*12*H5)</f>
        <v>146251.2</v>
      </c>
      <c r="I6" s="15" t="s">
        <v>163</v>
      </c>
      <c r="J6" s="15"/>
      <c r="K6" s="15"/>
      <c r="L6" s="15"/>
      <c r="M6" s="14"/>
      <c r="N6" s="64" t="s">
        <v>58</v>
      </c>
      <c r="O6" s="34" t="s">
        <v>122</v>
      </c>
      <c r="P6" s="34" t="s">
        <v>68</v>
      </c>
      <c r="Q6" s="19" t="s">
        <v>119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3.5" thickBot="1">
      <c r="A7" s="14" t="s">
        <v>72</v>
      </c>
      <c r="B7" s="15"/>
      <c r="C7" s="15"/>
      <c r="D7" s="15"/>
      <c r="E7" s="15"/>
      <c r="F7" s="75">
        <f>F5-F6</f>
        <v>80427.59999999999</v>
      </c>
      <c r="G7" s="20"/>
      <c r="H7" s="312">
        <f>Q22</f>
        <v>59600</v>
      </c>
      <c r="I7" s="15" t="s">
        <v>78</v>
      </c>
      <c r="J7" s="15"/>
      <c r="K7" s="15"/>
      <c r="L7" s="15"/>
      <c r="M7" s="14"/>
      <c r="N7" s="64" t="s">
        <v>59</v>
      </c>
      <c r="O7" s="34" t="s">
        <v>120</v>
      </c>
      <c r="P7" s="34" t="s">
        <v>68</v>
      </c>
      <c r="Q7" s="19" t="s">
        <v>118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13.5" thickBot="1">
      <c r="A8" s="14"/>
      <c r="B8" s="15"/>
      <c r="C8" s="15"/>
      <c r="D8" s="15"/>
      <c r="E8" s="15"/>
      <c r="F8" s="67"/>
      <c r="G8" s="20"/>
      <c r="H8" s="312">
        <f>20%*H7</f>
        <v>11920</v>
      </c>
      <c r="I8" s="15" t="s">
        <v>79</v>
      </c>
      <c r="J8" s="15"/>
      <c r="K8" s="15"/>
      <c r="L8" s="15"/>
      <c r="M8" s="14"/>
      <c r="N8" s="65" t="s">
        <v>60</v>
      </c>
      <c r="O8" s="66" t="s">
        <v>123</v>
      </c>
      <c r="P8" s="66" t="s">
        <v>67</v>
      </c>
      <c r="Q8" s="27" t="s">
        <v>101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3.5" thickBot="1">
      <c r="A9" s="58" t="s">
        <v>73</v>
      </c>
      <c r="B9" s="15"/>
      <c r="C9" s="15"/>
      <c r="D9" s="15"/>
      <c r="E9" s="15"/>
      <c r="F9" s="57"/>
      <c r="G9" s="20"/>
      <c r="H9" s="312">
        <f>F7</f>
        <v>80427.59999999999</v>
      </c>
      <c r="I9" s="15" t="s">
        <v>80</v>
      </c>
      <c r="J9" s="15"/>
      <c r="K9" s="15"/>
      <c r="L9" s="15"/>
      <c r="M9" s="14"/>
      <c r="N9" s="170"/>
      <c r="O9" s="280"/>
      <c r="P9" s="280"/>
      <c r="Q9" s="28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3.5" thickBot="1">
      <c r="A10" s="14" t="s">
        <v>74</v>
      </c>
      <c r="B10" s="15"/>
      <c r="C10" s="15"/>
      <c r="D10" s="15"/>
      <c r="E10" s="15"/>
      <c r="F10" s="57">
        <v>10</v>
      </c>
      <c r="G10" s="20"/>
      <c r="H10" s="313"/>
      <c r="I10" s="15"/>
      <c r="J10" s="15"/>
      <c r="K10" s="15"/>
      <c r="L10" s="15"/>
      <c r="M10" s="14"/>
      <c r="N10" s="314"/>
      <c r="O10" s="20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13.5" thickBot="1">
      <c r="A11" s="14" t="s">
        <v>75</v>
      </c>
      <c r="B11" s="15"/>
      <c r="C11" s="15"/>
      <c r="D11" s="15"/>
      <c r="E11" s="15"/>
      <c r="F11" s="57">
        <v>10</v>
      </c>
      <c r="G11" s="20"/>
      <c r="H11" s="315">
        <v>136847.88</v>
      </c>
      <c r="I11" s="15" t="s">
        <v>111</v>
      </c>
      <c r="J11" s="15"/>
      <c r="K11" s="15"/>
      <c r="L11" s="15"/>
      <c r="M11" s="14"/>
      <c r="N11" s="15"/>
      <c r="O11" s="20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13.5" thickBot="1">
      <c r="A12" s="14" t="s">
        <v>127</v>
      </c>
      <c r="B12" s="15"/>
      <c r="C12" s="15"/>
      <c r="D12" s="15"/>
      <c r="E12" s="15"/>
      <c r="F12" s="193">
        <f>(F7*F11/100)/(1-(1+F11/100)^-F10)</f>
        <v>13089.22152145268</v>
      </c>
      <c r="G12" s="20"/>
      <c r="H12" s="316">
        <f>(H11)/(200*3120)</f>
        <v>0.21930750000000002</v>
      </c>
      <c r="I12" s="15" t="s">
        <v>113</v>
      </c>
      <c r="J12" s="15"/>
      <c r="K12" s="15"/>
      <c r="L12" s="15"/>
      <c r="M12" s="14"/>
      <c r="N12" s="15"/>
      <c r="O12" s="20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3.5" thickBot="1">
      <c r="A13" s="317" t="s">
        <v>135</v>
      </c>
      <c r="B13" s="15"/>
      <c r="C13" s="15"/>
      <c r="D13" s="15"/>
      <c r="E13" s="15"/>
      <c r="F13" s="318">
        <f>(L47/(20*H6))*100</f>
        <v>7.334156621455722</v>
      </c>
      <c r="G13" s="20"/>
      <c r="H13" s="319">
        <f>200*0.93*H12*3120</f>
        <v>127268.52840000001</v>
      </c>
      <c r="I13" s="15" t="s">
        <v>114</v>
      </c>
      <c r="J13" s="15"/>
      <c r="K13" s="15"/>
      <c r="L13" s="15"/>
      <c r="M13" s="14"/>
      <c r="N13" s="15"/>
      <c r="O13" s="20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13.5" thickTop="1">
      <c r="A14" s="284"/>
      <c r="B14" s="284"/>
      <c r="C14" s="284"/>
      <c r="D14" s="284"/>
      <c r="E14" s="284"/>
      <c r="F14" s="282"/>
      <c r="G14" s="20"/>
      <c r="H14" s="284"/>
      <c r="I14" s="284"/>
      <c r="J14" s="284"/>
      <c r="K14" s="284"/>
      <c r="L14" s="284"/>
      <c r="M14" s="15"/>
      <c r="N14" s="15"/>
      <c r="O14" s="20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2.75">
      <c r="A15" s="15"/>
      <c r="B15" s="15"/>
      <c r="C15" s="15"/>
      <c r="D15" s="15"/>
      <c r="E15" s="15"/>
      <c r="F15" s="170"/>
      <c r="G15" s="20"/>
      <c r="H15" s="15"/>
      <c r="I15" s="15"/>
      <c r="J15" s="15"/>
      <c r="K15" s="15"/>
      <c r="L15" s="15"/>
      <c r="M15" s="15"/>
      <c r="N15" s="15"/>
      <c r="O15" s="20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12.75">
      <c r="A16" s="15"/>
      <c r="B16" s="15"/>
      <c r="C16" s="15"/>
      <c r="D16" s="15"/>
      <c r="E16" s="15"/>
      <c r="F16" s="170"/>
      <c r="G16" s="20"/>
      <c r="H16" s="15"/>
      <c r="I16" s="15"/>
      <c r="J16" s="15"/>
      <c r="K16" s="15"/>
      <c r="L16" s="15"/>
      <c r="M16" s="15"/>
      <c r="N16" s="15"/>
      <c r="O16" s="20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13.5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5.75" thickBot="1" thickTop="1">
      <c r="A19" s="84" t="s">
        <v>125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20"/>
      <c r="N19" s="63" t="s">
        <v>126</v>
      </c>
      <c r="O19" s="61"/>
      <c r="P19" s="61"/>
      <c r="Q19" s="62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5.75" thickBot="1">
      <c r="A20" s="87"/>
      <c r="B20" s="338" t="s">
        <v>82</v>
      </c>
      <c r="C20" s="338"/>
      <c r="D20" s="338"/>
      <c r="E20" s="88"/>
      <c r="F20" s="88"/>
      <c r="G20" s="339" t="s">
        <v>88</v>
      </c>
      <c r="H20" s="340"/>
      <c r="I20" s="341" t="s">
        <v>91</v>
      </c>
      <c r="J20" s="342"/>
      <c r="K20" s="343"/>
      <c r="L20" s="89"/>
      <c r="M20" s="20"/>
      <c r="N20" s="59" t="s">
        <v>96</v>
      </c>
      <c r="O20" s="26" t="s">
        <v>97</v>
      </c>
      <c r="P20" s="26" t="s">
        <v>98</v>
      </c>
      <c r="Q20" s="60" t="s">
        <v>99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75.75" thickBot="1">
      <c r="A21" s="90" t="s">
        <v>95</v>
      </c>
      <c r="B21" s="91" t="s">
        <v>83</v>
      </c>
      <c r="C21" s="92" t="s">
        <v>84</v>
      </c>
      <c r="D21" s="93" t="s">
        <v>85</v>
      </c>
      <c r="E21" s="94" t="s">
        <v>86</v>
      </c>
      <c r="F21" s="94" t="s">
        <v>87</v>
      </c>
      <c r="G21" s="91" t="s">
        <v>89</v>
      </c>
      <c r="H21" s="95" t="s">
        <v>90</v>
      </c>
      <c r="I21" s="91" t="s">
        <v>92</v>
      </c>
      <c r="J21" s="92" t="s">
        <v>93</v>
      </c>
      <c r="K21" s="95" t="s">
        <v>94</v>
      </c>
      <c r="L21" s="96" t="s">
        <v>110</v>
      </c>
      <c r="M21" s="20"/>
      <c r="N21" s="69" t="s">
        <v>102</v>
      </c>
      <c r="O21" s="70"/>
      <c r="P21" s="70"/>
      <c r="Q21" s="7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5">
      <c r="A22" s="97">
        <v>1</v>
      </c>
      <c r="B22" s="98">
        <f>F7</f>
        <v>80427.59999999999</v>
      </c>
      <c r="C22" s="99">
        <f>F12</f>
        <v>13089.22152145268</v>
      </c>
      <c r="D22" s="100">
        <f>0.1*B22</f>
        <v>8042.759999999999</v>
      </c>
      <c r="E22" s="101">
        <f>(B22+D22)-C22</f>
        <v>75381.1384785473</v>
      </c>
      <c r="F22" s="102">
        <f>F6</f>
        <v>65804.40000000001</v>
      </c>
      <c r="G22" s="103">
        <f>H6</f>
        <v>146251.2</v>
      </c>
      <c r="H22" s="104">
        <f>G22</f>
        <v>146251.2</v>
      </c>
      <c r="I22" s="105">
        <f>0.02*Q22</f>
        <v>1192</v>
      </c>
      <c r="J22" s="106">
        <f>1.7%*(Q22+Q25+Q28)</f>
        <v>2071.6200000000003</v>
      </c>
      <c r="K22" s="100">
        <f>0.5%*(Q22+Q25+Q28)</f>
        <v>609.3000000000001</v>
      </c>
      <c r="L22" s="107">
        <f>C22+I22+J22+K22</f>
        <v>16962.141521452682</v>
      </c>
      <c r="M22" s="79"/>
      <c r="N22" s="68" t="s">
        <v>165</v>
      </c>
      <c r="O22" s="80">
        <v>14900</v>
      </c>
      <c r="P22" s="34">
        <v>4</v>
      </c>
      <c r="Q22" s="81">
        <f>(O22*P22+O23*P23)</f>
        <v>59600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5">
      <c r="A23" s="108">
        <f>A22+1</f>
        <v>2</v>
      </c>
      <c r="B23" s="109">
        <f aca="true" t="shared" si="0" ref="B23:B46">E22</f>
        <v>75381.1384785473</v>
      </c>
      <c r="C23" s="99">
        <f>C22</f>
        <v>13089.22152145268</v>
      </c>
      <c r="D23" s="100">
        <f aca="true" t="shared" si="1" ref="D23:D31">0.1*B23</f>
        <v>7538.113847854731</v>
      </c>
      <c r="E23" s="101">
        <f aca="true" t="shared" si="2" ref="E23:E46">(B23+D23)-C23</f>
        <v>69830.03080494936</v>
      </c>
      <c r="F23" s="110">
        <v>0</v>
      </c>
      <c r="G23" s="103">
        <f>G22</f>
        <v>146251.2</v>
      </c>
      <c r="H23" s="104">
        <f>G22</f>
        <v>146251.2</v>
      </c>
      <c r="I23" s="105">
        <f>I22+1%*I22</f>
        <v>1203.92</v>
      </c>
      <c r="J23" s="106">
        <f>J22</f>
        <v>2071.6200000000003</v>
      </c>
      <c r="K23" s="100">
        <f>K22+0.5%*K22</f>
        <v>612.3465000000001</v>
      </c>
      <c r="L23" s="107">
        <f aca="true" t="shared" si="3" ref="L23:L46">C23+I23+J23+K23</f>
        <v>16977.10802145268</v>
      </c>
      <c r="M23" s="79"/>
      <c r="N23" s="25" t="s">
        <v>166</v>
      </c>
      <c r="O23" s="80"/>
      <c r="P23" s="34"/>
      <c r="Q23" s="8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5">
      <c r="A24" s="108">
        <f aca="true" t="shared" si="4" ref="A24:A46">A23+1</f>
        <v>3</v>
      </c>
      <c r="B24" s="109">
        <f t="shared" si="0"/>
        <v>69830.03080494936</v>
      </c>
      <c r="C24" s="99">
        <f>C22</f>
        <v>13089.22152145268</v>
      </c>
      <c r="D24" s="100">
        <f t="shared" si="1"/>
        <v>6983.0030804949365</v>
      </c>
      <c r="E24" s="101">
        <f t="shared" si="2"/>
        <v>63723.812363991616</v>
      </c>
      <c r="F24" s="110">
        <v>0</v>
      </c>
      <c r="G24" s="103">
        <f>G22</f>
        <v>146251.2</v>
      </c>
      <c r="H24" s="104">
        <f>G22</f>
        <v>146251.2</v>
      </c>
      <c r="I24" s="105">
        <f>I23+1%*I23</f>
        <v>1215.9592</v>
      </c>
      <c r="J24" s="106">
        <f>J22</f>
        <v>2071.6200000000003</v>
      </c>
      <c r="K24" s="100">
        <f>K23+0.5%*K23</f>
        <v>615.4082325</v>
      </c>
      <c r="L24" s="107">
        <f t="shared" si="3"/>
        <v>16992.208953952682</v>
      </c>
      <c r="M24" s="79"/>
      <c r="N24" s="73" t="s">
        <v>103</v>
      </c>
      <c r="O24" s="34"/>
      <c r="P24" s="34"/>
      <c r="Q24" s="8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15">
      <c r="A25" s="108">
        <f t="shared" si="4"/>
        <v>4</v>
      </c>
      <c r="B25" s="109">
        <f t="shared" si="0"/>
        <v>63723.812363991616</v>
      </c>
      <c r="C25" s="99">
        <f>C22</f>
        <v>13089.22152145268</v>
      </c>
      <c r="D25" s="100">
        <f t="shared" si="1"/>
        <v>6372.381236399162</v>
      </c>
      <c r="E25" s="101">
        <f t="shared" si="2"/>
        <v>57006.972078938095</v>
      </c>
      <c r="F25" s="110">
        <v>0</v>
      </c>
      <c r="G25" s="103">
        <f>G22</f>
        <v>146251.2</v>
      </c>
      <c r="H25" s="104">
        <f>G22</f>
        <v>146251.2</v>
      </c>
      <c r="I25" s="105">
        <f>I24+1%*I24</f>
        <v>1228.118792</v>
      </c>
      <c r="J25" s="106">
        <f>J22</f>
        <v>2071.6200000000003</v>
      </c>
      <c r="K25" s="100">
        <f>K24+0.5%*K24</f>
        <v>618.4852736625</v>
      </c>
      <c r="L25" s="107">
        <f t="shared" si="3"/>
        <v>17007.44558711518</v>
      </c>
      <c r="M25" s="79"/>
      <c r="N25" s="25" t="s">
        <v>104</v>
      </c>
      <c r="O25" s="80">
        <v>565</v>
      </c>
      <c r="P25" s="34">
        <v>4</v>
      </c>
      <c r="Q25" s="81">
        <f>(O25*P25+O26*P26)</f>
        <v>2260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15">
      <c r="A26" s="108">
        <f t="shared" si="4"/>
        <v>5</v>
      </c>
      <c r="B26" s="109">
        <f t="shared" si="0"/>
        <v>57006.972078938095</v>
      </c>
      <c r="C26" s="99">
        <f>C22</f>
        <v>13089.22152145268</v>
      </c>
      <c r="D26" s="100">
        <f t="shared" si="1"/>
        <v>5700.69720789381</v>
      </c>
      <c r="E26" s="101">
        <f t="shared" si="2"/>
        <v>49618.44776537923</v>
      </c>
      <c r="F26" s="110">
        <v>0</v>
      </c>
      <c r="G26" s="103">
        <f>G22</f>
        <v>146251.2</v>
      </c>
      <c r="H26" s="104">
        <f>G22</f>
        <v>146251.2</v>
      </c>
      <c r="I26" s="105">
        <f>I25+1%*I25</f>
        <v>1240.39997992</v>
      </c>
      <c r="J26" s="106">
        <f>J22</f>
        <v>2071.6200000000003</v>
      </c>
      <c r="K26" s="100">
        <f>K25+0.5%*K25</f>
        <v>621.5777000308126</v>
      </c>
      <c r="L26" s="107">
        <f t="shared" si="3"/>
        <v>17022.81920140349</v>
      </c>
      <c r="M26" s="79"/>
      <c r="N26" s="25" t="s">
        <v>167</v>
      </c>
      <c r="O26" s="80"/>
      <c r="P26" s="34"/>
      <c r="Q26" s="8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15">
      <c r="A27" s="111">
        <f t="shared" si="4"/>
        <v>6</v>
      </c>
      <c r="B27" s="112">
        <f t="shared" si="0"/>
        <v>49618.44776537923</v>
      </c>
      <c r="C27" s="113">
        <f>C22</f>
        <v>13089.22152145268</v>
      </c>
      <c r="D27" s="114">
        <f t="shared" si="1"/>
        <v>4961.844776537923</v>
      </c>
      <c r="E27" s="115">
        <f t="shared" si="2"/>
        <v>41491.07102046447</v>
      </c>
      <c r="F27" s="116">
        <v>0</v>
      </c>
      <c r="G27" s="117">
        <f>G22</f>
        <v>146251.2</v>
      </c>
      <c r="H27" s="118">
        <f>G22</f>
        <v>146251.2</v>
      </c>
      <c r="I27" s="119">
        <f>I26+2%*I26</f>
        <v>1265.2079795184002</v>
      </c>
      <c r="J27" s="120">
        <f>J22</f>
        <v>2071.6200000000003</v>
      </c>
      <c r="K27" s="114">
        <f>K26+0.7%*K26</f>
        <v>625.9287439310283</v>
      </c>
      <c r="L27" s="121">
        <f t="shared" si="3"/>
        <v>17051.978244902108</v>
      </c>
      <c r="M27" s="79"/>
      <c r="N27" s="73" t="s">
        <v>105</v>
      </c>
      <c r="O27" s="34"/>
      <c r="P27" s="34"/>
      <c r="Q27" s="8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5">
      <c r="A28" s="122">
        <f t="shared" si="4"/>
        <v>7</v>
      </c>
      <c r="B28" s="123">
        <f t="shared" si="0"/>
        <v>41491.07102046447</v>
      </c>
      <c r="C28" s="124">
        <f>C22</f>
        <v>13089.22152145268</v>
      </c>
      <c r="D28" s="125">
        <f t="shared" si="1"/>
        <v>4149.107102046447</v>
      </c>
      <c r="E28" s="126">
        <f t="shared" si="2"/>
        <v>32550.956601058235</v>
      </c>
      <c r="F28" s="127">
        <v>0</v>
      </c>
      <c r="G28" s="128">
        <f>G22</f>
        <v>146251.2</v>
      </c>
      <c r="H28" s="129">
        <f>G22</f>
        <v>146251.2</v>
      </c>
      <c r="I28" s="130">
        <f>I27+2%*I27</f>
        <v>1290.5121391087682</v>
      </c>
      <c r="J28" s="131">
        <f>J22</f>
        <v>2071.6200000000003</v>
      </c>
      <c r="K28" s="125">
        <f>K27+0.7%*K27</f>
        <v>630.3102451385455</v>
      </c>
      <c r="L28" s="107">
        <f t="shared" si="3"/>
        <v>17081.663905699996</v>
      </c>
      <c r="M28" s="79"/>
      <c r="N28" s="25" t="s">
        <v>108</v>
      </c>
      <c r="O28" s="80">
        <v>15000</v>
      </c>
      <c r="P28" s="34">
        <v>4</v>
      </c>
      <c r="Q28" s="81">
        <f>O28*P28</f>
        <v>60000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5">
      <c r="A29" s="122">
        <f t="shared" si="4"/>
        <v>8</v>
      </c>
      <c r="B29" s="132">
        <f t="shared" si="0"/>
        <v>32550.956601058235</v>
      </c>
      <c r="C29" s="133">
        <f>C22</f>
        <v>13089.22152145268</v>
      </c>
      <c r="D29" s="125">
        <f t="shared" si="1"/>
        <v>3255.0956601058238</v>
      </c>
      <c r="E29" s="126">
        <f t="shared" si="2"/>
        <v>22716.830739711375</v>
      </c>
      <c r="F29" s="127">
        <v>0</v>
      </c>
      <c r="G29" s="128">
        <f>G22</f>
        <v>146251.2</v>
      </c>
      <c r="H29" s="129">
        <f>G22</f>
        <v>146251.2</v>
      </c>
      <c r="I29" s="130">
        <f>I28+2%*I28</f>
        <v>1316.3223818909437</v>
      </c>
      <c r="J29" s="131">
        <f>J22</f>
        <v>2071.6200000000003</v>
      </c>
      <c r="K29" s="125">
        <f>K28+0.7%*K28</f>
        <v>634.7224168545154</v>
      </c>
      <c r="L29" s="107">
        <f t="shared" si="3"/>
        <v>17111.886320198137</v>
      </c>
      <c r="M29" s="79"/>
      <c r="N29" s="25"/>
      <c r="O29" s="80"/>
      <c r="P29" s="34"/>
      <c r="Q29" s="8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15">
      <c r="A30" s="122">
        <f t="shared" si="4"/>
        <v>9</v>
      </c>
      <c r="B30" s="132">
        <f t="shared" si="0"/>
        <v>22716.830739711375</v>
      </c>
      <c r="C30" s="133">
        <f>C22</f>
        <v>13089.22152145268</v>
      </c>
      <c r="D30" s="125">
        <f t="shared" si="1"/>
        <v>2271.6830739711377</v>
      </c>
      <c r="E30" s="126">
        <f t="shared" si="2"/>
        <v>11899.292292229831</v>
      </c>
      <c r="F30" s="127">
        <v>0</v>
      </c>
      <c r="G30" s="128">
        <f>G22</f>
        <v>146251.2</v>
      </c>
      <c r="H30" s="129">
        <f>G22</f>
        <v>146251.2</v>
      </c>
      <c r="I30" s="130">
        <f>I29+2%*I29</f>
        <v>1342.6488295287625</v>
      </c>
      <c r="J30" s="131">
        <f>J22</f>
        <v>2071.6200000000003</v>
      </c>
      <c r="K30" s="125">
        <f>K29+0.7%*K29</f>
        <v>639.165473772497</v>
      </c>
      <c r="L30" s="107">
        <f t="shared" si="3"/>
        <v>17142.65582475394</v>
      </c>
      <c r="M30" s="79"/>
      <c r="N30" s="25"/>
      <c r="O30" s="34"/>
      <c r="P30" s="34"/>
      <c r="Q30" s="8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5">
      <c r="A31" s="134">
        <f t="shared" si="4"/>
        <v>10</v>
      </c>
      <c r="B31" s="135">
        <f t="shared" si="0"/>
        <v>11899.292292229831</v>
      </c>
      <c r="C31" s="136">
        <f>C22</f>
        <v>13089.22152145268</v>
      </c>
      <c r="D31" s="137">
        <f t="shared" si="1"/>
        <v>1189.9292292229832</v>
      </c>
      <c r="E31" s="138">
        <f>(B31+D31)-C31</f>
        <v>1.3460521586239338E-10</v>
      </c>
      <c r="F31" s="139">
        <v>0</v>
      </c>
      <c r="G31" s="140">
        <f>G22</f>
        <v>146251.2</v>
      </c>
      <c r="H31" s="141">
        <f>G22</f>
        <v>146251.2</v>
      </c>
      <c r="I31" s="142">
        <f>I30+2%*I30</f>
        <v>1369.5018061193377</v>
      </c>
      <c r="J31" s="143">
        <f>J22</f>
        <v>2071.6200000000003</v>
      </c>
      <c r="K31" s="137">
        <f>K30+0.7%*K30</f>
        <v>643.6396320889045</v>
      </c>
      <c r="L31" s="144">
        <f t="shared" si="3"/>
        <v>17173.98295966092</v>
      </c>
      <c r="M31" s="79"/>
      <c r="N31" s="73" t="s">
        <v>106</v>
      </c>
      <c r="O31" s="34"/>
      <c r="P31" s="34"/>
      <c r="Q31" s="82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5">
      <c r="A32" s="108">
        <f t="shared" si="4"/>
        <v>11</v>
      </c>
      <c r="B32" s="145">
        <f t="shared" si="0"/>
        <v>1.3460521586239338E-10</v>
      </c>
      <c r="C32" s="106">
        <v>0</v>
      </c>
      <c r="D32" s="146">
        <v>0</v>
      </c>
      <c r="E32" s="101">
        <f t="shared" si="2"/>
        <v>1.3460521586239338E-10</v>
      </c>
      <c r="F32" s="110">
        <v>0</v>
      </c>
      <c r="G32" s="103">
        <f>G22</f>
        <v>146251.2</v>
      </c>
      <c r="H32" s="104">
        <f>G22</f>
        <v>146251.2</v>
      </c>
      <c r="I32" s="105">
        <f>I31+3%*I31</f>
        <v>1410.5868603029178</v>
      </c>
      <c r="J32" s="106">
        <f>J22</f>
        <v>2071.6200000000003</v>
      </c>
      <c r="K32" s="100">
        <f>K31+1%*K31</f>
        <v>650.0760284097935</v>
      </c>
      <c r="L32" s="107">
        <f t="shared" si="3"/>
        <v>4132.282888712712</v>
      </c>
      <c r="M32" s="79"/>
      <c r="N32" s="25" t="s">
        <v>107</v>
      </c>
      <c r="O32" s="72"/>
      <c r="P32" s="34"/>
      <c r="Q32" s="81">
        <f>20%*(Q22+Q25+Q28)</f>
        <v>24372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5">
      <c r="A33" s="108">
        <f t="shared" si="4"/>
        <v>12</v>
      </c>
      <c r="B33" s="145">
        <f t="shared" si="0"/>
        <v>1.3460521586239338E-10</v>
      </c>
      <c r="C33" s="106">
        <v>0</v>
      </c>
      <c r="D33" s="146">
        <v>0</v>
      </c>
      <c r="E33" s="101">
        <f t="shared" si="2"/>
        <v>1.3460521586239338E-10</v>
      </c>
      <c r="F33" s="110">
        <v>0</v>
      </c>
      <c r="G33" s="103">
        <f>G22</f>
        <v>146251.2</v>
      </c>
      <c r="H33" s="104">
        <f>G22</f>
        <v>146251.2</v>
      </c>
      <c r="I33" s="105">
        <f>I32+3%*I32</f>
        <v>1452.9044661120054</v>
      </c>
      <c r="J33" s="106">
        <f>J22</f>
        <v>2071.6200000000003</v>
      </c>
      <c r="K33" s="100">
        <f>K32+1%*K32</f>
        <v>656.5767886938914</v>
      </c>
      <c r="L33" s="107">
        <f t="shared" si="3"/>
        <v>4181.101254805897</v>
      </c>
      <c r="M33" s="79"/>
      <c r="N33" s="25"/>
      <c r="O33" s="34"/>
      <c r="P33" s="34"/>
      <c r="Q33" s="8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5">
      <c r="A34" s="108">
        <f t="shared" si="4"/>
        <v>13</v>
      </c>
      <c r="B34" s="145">
        <f t="shared" si="0"/>
        <v>1.3460521586239338E-10</v>
      </c>
      <c r="C34" s="106">
        <v>0</v>
      </c>
      <c r="D34" s="146">
        <v>0</v>
      </c>
      <c r="E34" s="101">
        <f t="shared" si="2"/>
        <v>1.3460521586239338E-10</v>
      </c>
      <c r="F34" s="110">
        <v>0</v>
      </c>
      <c r="G34" s="103">
        <f>G22</f>
        <v>146251.2</v>
      </c>
      <c r="H34" s="104">
        <f>G22</f>
        <v>146251.2</v>
      </c>
      <c r="I34" s="105">
        <f>I33+3%*I33</f>
        <v>1496.4916000953656</v>
      </c>
      <c r="J34" s="106">
        <f>J22</f>
        <v>2071.6200000000003</v>
      </c>
      <c r="K34" s="100">
        <f>K33+1%*K33</f>
        <v>663.1425565808304</v>
      </c>
      <c r="L34" s="107">
        <f t="shared" si="3"/>
        <v>4231.2541566761965</v>
      </c>
      <c r="M34" s="79"/>
      <c r="N34" s="73"/>
      <c r="O34" s="34"/>
      <c r="P34" s="34"/>
      <c r="Q34" s="8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5">
      <c r="A35" s="108">
        <f t="shared" si="4"/>
        <v>14</v>
      </c>
      <c r="B35" s="145">
        <f t="shared" si="0"/>
        <v>1.3460521586239338E-10</v>
      </c>
      <c r="C35" s="106">
        <v>0</v>
      </c>
      <c r="D35" s="146">
        <v>0</v>
      </c>
      <c r="E35" s="101">
        <f t="shared" si="2"/>
        <v>1.3460521586239338E-10</v>
      </c>
      <c r="F35" s="110">
        <v>0</v>
      </c>
      <c r="G35" s="103">
        <f>G22</f>
        <v>146251.2</v>
      </c>
      <c r="H35" s="104">
        <f>G22</f>
        <v>146251.2</v>
      </c>
      <c r="I35" s="105">
        <f>I34+3%*I34</f>
        <v>1541.3863480982266</v>
      </c>
      <c r="J35" s="106">
        <f>J22</f>
        <v>2071.6200000000003</v>
      </c>
      <c r="K35" s="100">
        <f>K34+1%*K34</f>
        <v>669.7739821466387</v>
      </c>
      <c r="L35" s="107">
        <f t="shared" si="3"/>
        <v>4282.780330244866</v>
      </c>
      <c r="M35" s="79"/>
      <c r="N35" s="25"/>
      <c r="O35" s="34"/>
      <c r="P35" s="34"/>
      <c r="Q35" s="82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5">
      <c r="A36" s="108">
        <f t="shared" si="4"/>
        <v>15</v>
      </c>
      <c r="B36" s="145">
        <f t="shared" si="0"/>
        <v>1.3460521586239338E-10</v>
      </c>
      <c r="C36" s="106">
        <v>0</v>
      </c>
      <c r="D36" s="146">
        <v>0</v>
      </c>
      <c r="E36" s="101">
        <f t="shared" si="2"/>
        <v>1.3460521586239338E-10</v>
      </c>
      <c r="F36" s="110">
        <v>0</v>
      </c>
      <c r="G36" s="103">
        <f>G22</f>
        <v>146251.2</v>
      </c>
      <c r="H36" s="104">
        <f>G22</f>
        <v>146251.2</v>
      </c>
      <c r="I36" s="105">
        <f>I35+3%*I35</f>
        <v>1587.6279385411733</v>
      </c>
      <c r="J36" s="106">
        <f>J22</f>
        <v>2071.6200000000003</v>
      </c>
      <c r="K36" s="100">
        <f>K35+1%*K35</f>
        <v>676.471721968105</v>
      </c>
      <c r="L36" s="107">
        <f t="shared" si="3"/>
        <v>4335.719660509279</v>
      </c>
      <c r="M36" s="79"/>
      <c r="N36" s="25"/>
      <c r="O36" s="34"/>
      <c r="P36" s="34"/>
      <c r="Q36" s="82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15">
      <c r="A37" s="111">
        <f>A36+1</f>
        <v>16</v>
      </c>
      <c r="B37" s="147">
        <f t="shared" si="0"/>
        <v>1.3460521586239338E-10</v>
      </c>
      <c r="C37" s="120">
        <v>0</v>
      </c>
      <c r="D37" s="148">
        <v>0</v>
      </c>
      <c r="E37" s="115">
        <f t="shared" si="2"/>
        <v>1.3460521586239338E-10</v>
      </c>
      <c r="F37" s="116">
        <v>0</v>
      </c>
      <c r="G37" s="117">
        <f>G22</f>
        <v>146251.2</v>
      </c>
      <c r="H37" s="118">
        <f>G22</f>
        <v>146251.2</v>
      </c>
      <c r="I37" s="119">
        <f>I36+4%*I36</f>
        <v>1651.1330560828203</v>
      </c>
      <c r="J37" s="120">
        <f>J22</f>
        <v>2071.6200000000003</v>
      </c>
      <c r="K37" s="114">
        <f>K36+1.5%*K36</f>
        <v>686.6187977976266</v>
      </c>
      <c r="L37" s="121">
        <f t="shared" si="3"/>
        <v>4409.371853880448</v>
      </c>
      <c r="M37" s="79"/>
      <c r="N37" s="73"/>
      <c r="O37" s="34"/>
      <c r="P37" s="34"/>
      <c r="Q37" s="82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5">
      <c r="A38" s="122">
        <f t="shared" si="4"/>
        <v>17</v>
      </c>
      <c r="B38" s="132">
        <f t="shared" si="0"/>
        <v>1.3460521586239338E-10</v>
      </c>
      <c r="C38" s="131">
        <v>0</v>
      </c>
      <c r="D38" s="149">
        <v>0</v>
      </c>
      <c r="E38" s="126">
        <f t="shared" si="2"/>
        <v>1.3460521586239338E-10</v>
      </c>
      <c r="F38" s="127">
        <v>0</v>
      </c>
      <c r="G38" s="128">
        <f>G22</f>
        <v>146251.2</v>
      </c>
      <c r="H38" s="129">
        <f>G22</f>
        <v>146251.2</v>
      </c>
      <c r="I38" s="130">
        <f>I37+4%*I37</f>
        <v>1717.178378326133</v>
      </c>
      <c r="J38" s="131">
        <f>J22</f>
        <v>2071.6200000000003</v>
      </c>
      <c r="K38" s="125">
        <f>K37+1.5%*K37</f>
        <v>696.918079764591</v>
      </c>
      <c r="L38" s="107">
        <f t="shared" si="3"/>
        <v>4485.716458090725</v>
      </c>
      <c r="M38" s="79"/>
      <c r="N38" s="25"/>
      <c r="O38" s="34"/>
      <c r="P38" s="34"/>
      <c r="Q38" s="82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15">
      <c r="A39" s="122">
        <f t="shared" si="4"/>
        <v>18</v>
      </c>
      <c r="B39" s="132">
        <f t="shared" si="0"/>
        <v>1.3460521586239338E-10</v>
      </c>
      <c r="C39" s="131">
        <v>0</v>
      </c>
      <c r="D39" s="149">
        <v>0</v>
      </c>
      <c r="E39" s="126">
        <f t="shared" si="2"/>
        <v>1.3460521586239338E-10</v>
      </c>
      <c r="F39" s="127">
        <v>0</v>
      </c>
      <c r="G39" s="128">
        <f>G22</f>
        <v>146251.2</v>
      </c>
      <c r="H39" s="129">
        <f>G22</f>
        <v>146251.2</v>
      </c>
      <c r="I39" s="130">
        <f>I38+4%*I38</f>
        <v>1785.8655134591784</v>
      </c>
      <c r="J39" s="131">
        <f>J22</f>
        <v>2071.6200000000003</v>
      </c>
      <c r="K39" s="125">
        <f>K38+1.5%*K38</f>
        <v>707.3718509610599</v>
      </c>
      <c r="L39" s="107">
        <f t="shared" si="3"/>
        <v>4564.857364420239</v>
      </c>
      <c r="M39" s="79"/>
      <c r="N39" s="25"/>
      <c r="O39" s="34"/>
      <c r="P39" s="34"/>
      <c r="Q39" s="82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5">
      <c r="A40" s="122">
        <f t="shared" si="4"/>
        <v>19</v>
      </c>
      <c r="B40" s="132">
        <f t="shared" si="0"/>
        <v>1.3460521586239338E-10</v>
      </c>
      <c r="C40" s="131">
        <v>0</v>
      </c>
      <c r="D40" s="149">
        <v>0</v>
      </c>
      <c r="E40" s="126">
        <f t="shared" si="2"/>
        <v>1.3460521586239338E-10</v>
      </c>
      <c r="F40" s="127">
        <v>0</v>
      </c>
      <c r="G40" s="128">
        <f>G22</f>
        <v>146251.2</v>
      </c>
      <c r="H40" s="129">
        <f>G22</f>
        <v>146251.2</v>
      </c>
      <c r="I40" s="130">
        <f>I39+4%*I39</f>
        <v>1857.3001339975456</v>
      </c>
      <c r="J40" s="131">
        <f>J22</f>
        <v>2071.6200000000003</v>
      </c>
      <c r="K40" s="125">
        <f>K39+1.5%*K39</f>
        <v>717.9824287254758</v>
      </c>
      <c r="L40" s="107">
        <f t="shared" si="3"/>
        <v>4646.902562723022</v>
      </c>
      <c r="M40" s="79"/>
      <c r="N40" s="25"/>
      <c r="O40" s="34"/>
      <c r="P40" s="34"/>
      <c r="Q40" s="82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5">
      <c r="A41" s="134">
        <f t="shared" si="4"/>
        <v>20</v>
      </c>
      <c r="B41" s="135">
        <f t="shared" si="0"/>
        <v>1.3460521586239338E-10</v>
      </c>
      <c r="C41" s="143">
        <v>0</v>
      </c>
      <c r="D41" s="150">
        <v>0</v>
      </c>
      <c r="E41" s="138">
        <f t="shared" si="2"/>
        <v>1.3460521586239338E-10</v>
      </c>
      <c r="F41" s="139">
        <v>0</v>
      </c>
      <c r="G41" s="140">
        <f>G22</f>
        <v>146251.2</v>
      </c>
      <c r="H41" s="141">
        <f>G22</f>
        <v>146251.2</v>
      </c>
      <c r="I41" s="142">
        <f>I40+4%*I40</f>
        <v>1931.5921393574474</v>
      </c>
      <c r="J41" s="143">
        <f>J22</f>
        <v>2071.6200000000003</v>
      </c>
      <c r="K41" s="137">
        <f>K40+1.5%*K40</f>
        <v>728.7521651563579</v>
      </c>
      <c r="L41" s="144">
        <f t="shared" si="3"/>
        <v>4731.9643045138055</v>
      </c>
      <c r="M41" s="79"/>
      <c r="N41" s="25"/>
      <c r="O41" s="34"/>
      <c r="P41" s="34"/>
      <c r="Q41" s="82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5">
      <c r="A42" s="108">
        <f t="shared" si="4"/>
        <v>21</v>
      </c>
      <c r="B42" s="145">
        <f t="shared" si="0"/>
        <v>1.3460521586239338E-10</v>
      </c>
      <c r="C42" s="106">
        <v>0</v>
      </c>
      <c r="D42" s="146">
        <v>0</v>
      </c>
      <c r="E42" s="101">
        <f t="shared" si="2"/>
        <v>1.3460521586239338E-10</v>
      </c>
      <c r="F42" s="110">
        <v>0</v>
      </c>
      <c r="G42" s="103">
        <v>0</v>
      </c>
      <c r="H42" s="104">
        <v>0</v>
      </c>
      <c r="I42" s="145">
        <v>0</v>
      </c>
      <c r="J42" s="151">
        <v>0</v>
      </c>
      <c r="K42" s="146">
        <v>0</v>
      </c>
      <c r="L42" s="107">
        <f t="shared" si="3"/>
        <v>0</v>
      </c>
      <c r="M42" s="79"/>
      <c r="N42" s="25"/>
      <c r="O42" s="34"/>
      <c r="P42" s="34"/>
      <c r="Q42" s="82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5">
      <c r="A43" s="108">
        <f t="shared" si="4"/>
        <v>22</v>
      </c>
      <c r="B43" s="145">
        <f t="shared" si="0"/>
        <v>1.3460521586239338E-10</v>
      </c>
      <c r="C43" s="106">
        <v>0</v>
      </c>
      <c r="D43" s="146">
        <v>0</v>
      </c>
      <c r="E43" s="101">
        <f t="shared" si="2"/>
        <v>1.3460521586239338E-10</v>
      </c>
      <c r="F43" s="110">
        <v>0</v>
      </c>
      <c r="G43" s="103">
        <v>0</v>
      </c>
      <c r="H43" s="104">
        <v>0</v>
      </c>
      <c r="I43" s="145">
        <v>0</v>
      </c>
      <c r="J43" s="151">
        <v>0</v>
      </c>
      <c r="K43" s="146">
        <v>0</v>
      </c>
      <c r="L43" s="107">
        <f t="shared" si="3"/>
        <v>0</v>
      </c>
      <c r="M43" s="79"/>
      <c r="N43" s="25"/>
      <c r="O43" s="34"/>
      <c r="P43" s="34"/>
      <c r="Q43" s="82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15">
      <c r="A44" s="108">
        <f t="shared" si="4"/>
        <v>23</v>
      </c>
      <c r="B44" s="145">
        <f t="shared" si="0"/>
        <v>1.3460521586239338E-10</v>
      </c>
      <c r="C44" s="106">
        <v>0</v>
      </c>
      <c r="D44" s="146">
        <v>0</v>
      </c>
      <c r="E44" s="101">
        <f t="shared" si="2"/>
        <v>1.3460521586239338E-10</v>
      </c>
      <c r="F44" s="110">
        <v>0</v>
      </c>
      <c r="G44" s="103">
        <v>0</v>
      </c>
      <c r="H44" s="104">
        <v>0</v>
      </c>
      <c r="I44" s="145">
        <v>0</v>
      </c>
      <c r="J44" s="151">
        <v>0</v>
      </c>
      <c r="K44" s="146">
        <v>0</v>
      </c>
      <c r="L44" s="107">
        <f t="shared" si="3"/>
        <v>0</v>
      </c>
      <c r="M44" s="79"/>
      <c r="N44" s="25"/>
      <c r="O44" s="34"/>
      <c r="P44" s="34"/>
      <c r="Q44" s="82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5">
      <c r="A45" s="108">
        <f t="shared" si="4"/>
        <v>24</v>
      </c>
      <c r="B45" s="145">
        <f t="shared" si="0"/>
        <v>1.3460521586239338E-10</v>
      </c>
      <c r="C45" s="106">
        <v>0</v>
      </c>
      <c r="D45" s="146">
        <v>0</v>
      </c>
      <c r="E45" s="101">
        <f t="shared" si="2"/>
        <v>1.3460521586239338E-10</v>
      </c>
      <c r="F45" s="110">
        <v>0</v>
      </c>
      <c r="G45" s="103">
        <v>0</v>
      </c>
      <c r="H45" s="104">
        <v>0</v>
      </c>
      <c r="I45" s="145">
        <v>0</v>
      </c>
      <c r="J45" s="151">
        <v>0</v>
      </c>
      <c r="K45" s="146">
        <v>0</v>
      </c>
      <c r="L45" s="107">
        <f t="shared" si="3"/>
        <v>0</v>
      </c>
      <c r="M45" s="79"/>
      <c r="N45" s="25"/>
      <c r="O45" s="34"/>
      <c r="P45" s="34"/>
      <c r="Q45" s="82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15.75" thickBot="1">
      <c r="A46" s="152">
        <f t="shared" si="4"/>
        <v>25</v>
      </c>
      <c r="B46" s="153">
        <f t="shared" si="0"/>
        <v>1.3460521586239338E-10</v>
      </c>
      <c r="C46" s="154">
        <v>0</v>
      </c>
      <c r="D46" s="155">
        <v>0</v>
      </c>
      <c r="E46" s="156">
        <f t="shared" si="2"/>
        <v>1.3460521586239338E-10</v>
      </c>
      <c r="F46" s="157">
        <v>0</v>
      </c>
      <c r="G46" s="158">
        <v>0</v>
      </c>
      <c r="H46" s="159">
        <v>0</v>
      </c>
      <c r="I46" s="153">
        <v>0</v>
      </c>
      <c r="J46" s="160">
        <v>0</v>
      </c>
      <c r="K46" s="155">
        <v>0</v>
      </c>
      <c r="L46" s="107">
        <f t="shared" si="3"/>
        <v>0</v>
      </c>
      <c r="M46" s="79"/>
      <c r="N46" s="25"/>
      <c r="O46" s="34"/>
      <c r="P46" s="34"/>
      <c r="Q46" s="82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15.75" thickBot="1">
      <c r="A47" s="161" t="s">
        <v>54</v>
      </c>
      <c r="B47" s="162">
        <f>B22</f>
        <v>80427.59999999999</v>
      </c>
      <c r="C47" s="163">
        <f>SUM(C22:C46)</f>
        <v>130892.2152145268</v>
      </c>
      <c r="D47" s="163">
        <f>SUM(D22:D46)</f>
        <v>50464.615214526944</v>
      </c>
      <c r="E47" s="164"/>
      <c r="F47" s="165">
        <f>SUM(F22:F46)</f>
        <v>65804.40000000001</v>
      </c>
      <c r="G47" s="164"/>
      <c r="H47" s="166"/>
      <c r="I47" s="163">
        <f>SUM(I22:I46)</f>
        <v>29096.657542459026</v>
      </c>
      <c r="J47" s="163">
        <f>SUM(J22:J46)</f>
        <v>41432.40000000001</v>
      </c>
      <c r="K47" s="163">
        <f>SUM(K22:K46)</f>
        <v>13104.568618183172</v>
      </c>
      <c r="L47" s="167">
        <f>SUM(L22:L46)</f>
        <v>214525.84137516902</v>
      </c>
      <c r="M47" s="20"/>
      <c r="N47" s="74" t="s">
        <v>54</v>
      </c>
      <c r="O47" s="35"/>
      <c r="P47" s="35"/>
      <c r="Q47" s="83">
        <f>SUM(Q22:Q46)</f>
        <v>146232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13.5" thickTop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8:32" ht="12.75"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8:32" ht="12.75"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8:32" ht="12.75"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8:32" ht="12.75"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8:32" ht="12.75"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8:32" ht="12.75"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8:32" ht="12.75"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8:32" ht="12.75"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8:32" ht="12.75"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8:32" ht="12.75"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8:32" ht="12.75"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8:32" ht="12.75"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8:32" ht="12.75"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8:32" ht="12.75"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8:32" ht="12.7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8:32" ht="12.7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8:32" ht="12.7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8:32" ht="12.7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8:32" ht="12.7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8:32" ht="12.7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8:32" ht="12.7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8:32" ht="12.7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8:32" ht="12.7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8:32" ht="12.7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8:32" ht="12.7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8:32" ht="12.7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8:32" ht="12.7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8:32" ht="12.7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8:32" ht="12.7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8:32" ht="12.7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8:32" ht="12.7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8:32" ht="12.7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8:32" ht="12.7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8:32" ht="12.7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8:32" ht="12.7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8:32" ht="12.7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8:32" ht="12.7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8:32" ht="12.7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8:32" ht="12.7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8:32" ht="12.7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8:32" ht="12.7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8:32" ht="12.7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8:32" ht="12.7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8:32" ht="12.7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8:32" ht="12.7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</sheetData>
  <mergeCells count="3">
    <mergeCell ref="B20:D20"/>
    <mergeCell ref="G20:H20"/>
    <mergeCell ref="I20:K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F24" sqref="F24"/>
    </sheetView>
  </sheetViews>
  <sheetFormatPr defaultColWidth="9.140625" defaultRowHeight="12.75"/>
  <sheetData>
    <row r="1" spans="1:13" ht="14.25" thickBot="1" thickTop="1">
      <c r="A1" s="217"/>
      <c r="B1" s="347" t="s">
        <v>136</v>
      </c>
      <c r="C1" s="348"/>
      <c r="D1" s="349"/>
      <c r="E1" s="347" t="s">
        <v>137</v>
      </c>
      <c r="F1" s="348"/>
      <c r="G1" s="349"/>
      <c r="H1" s="348" t="s">
        <v>138</v>
      </c>
      <c r="I1" s="348"/>
      <c r="J1" s="348"/>
      <c r="K1" s="347" t="s">
        <v>139</v>
      </c>
      <c r="L1" s="348"/>
      <c r="M1" s="350"/>
    </row>
    <row r="2" spans="1:13" ht="13.5" thickBot="1">
      <c r="A2" s="14"/>
      <c r="B2" s="344" t="s">
        <v>140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</row>
    <row r="3" spans="1:13" ht="39" thickBot="1">
      <c r="A3" s="218" t="s">
        <v>141</v>
      </c>
      <c r="B3" s="219" t="s">
        <v>142</v>
      </c>
      <c r="C3" s="220" t="s">
        <v>143</v>
      </c>
      <c r="D3" s="221" t="s">
        <v>144</v>
      </c>
      <c r="E3" s="219" t="s">
        <v>142</v>
      </c>
      <c r="F3" s="220" t="s">
        <v>143</v>
      </c>
      <c r="G3" s="221" t="s">
        <v>144</v>
      </c>
      <c r="H3" s="220" t="s">
        <v>142</v>
      </c>
      <c r="I3" s="220" t="s">
        <v>143</v>
      </c>
      <c r="J3" s="220" t="s">
        <v>144</v>
      </c>
      <c r="K3" s="219" t="s">
        <v>142</v>
      </c>
      <c r="L3" s="220" t="s">
        <v>143</v>
      </c>
      <c r="M3" s="222" t="s">
        <v>144</v>
      </c>
    </row>
    <row r="4" spans="1:13" ht="12.75">
      <c r="A4" s="223">
        <v>0</v>
      </c>
      <c r="B4" s="224">
        <v>39</v>
      </c>
      <c r="C4" s="225">
        <v>39</v>
      </c>
      <c r="D4" s="226">
        <v>39</v>
      </c>
      <c r="E4" s="227">
        <v>26</v>
      </c>
      <c r="F4" s="228">
        <v>26</v>
      </c>
      <c r="G4" s="229">
        <v>26</v>
      </c>
      <c r="H4" s="230">
        <v>47</v>
      </c>
      <c r="I4" s="225">
        <v>47</v>
      </c>
      <c r="J4" s="225">
        <v>47</v>
      </c>
      <c r="K4" s="231">
        <v>41</v>
      </c>
      <c r="L4" s="232">
        <v>41</v>
      </c>
      <c r="M4" s="233">
        <v>41</v>
      </c>
    </row>
    <row r="5" spans="1:13" ht="12.75">
      <c r="A5" s="223">
        <f>A4+0.5</f>
        <v>0.5</v>
      </c>
      <c r="B5" s="224">
        <v>0</v>
      </c>
      <c r="C5" s="225">
        <v>0</v>
      </c>
      <c r="D5" s="226">
        <v>1</v>
      </c>
      <c r="E5" s="231">
        <v>0</v>
      </c>
      <c r="F5" s="232">
        <v>0</v>
      </c>
      <c r="G5" s="229">
        <v>0</v>
      </c>
      <c r="H5" s="230">
        <v>0</v>
      </c>
      <c r="I5" s="225">
        <v>0</v>
      </c>
      <c r="J5" s="225">
        <v>0</v>
      </c>
      <c r="K5" s="231">
        <v>0</v>
      </c>
      <c r="L5" s="232">
        <v>0</v>
      </c>
      <c r="M5" s="233">
        <v>0</v>
      </c>
    </row>
    <row r="6" spans="1:13" ht="12.75">
      <c r="A6" s="223">
        <f aca="true" t="shared" si="0" ref="A6:A69">A5+0.5</f>
        <v>1</v>
      </c>
      <c r="B6" s="224">
        <v>29</v>
      </c>
      <c r="C6" s="225">
        <v>17</v>
      </c>
      <c r="D6" s="226">
        <v>26</v>
      </c>
      <c r="E6" s="231">
        <v>52</v>
      </c>
      <c r="F6" s="232">
        <v>24</v>
      </c>
      <c r="G6" s="229">
        <v>24</v>
      </c>
      <c r="H6" s="230">
        <v>39</v>
      </c>
      <c r="I6" s="225">
        <v>19</v>
      </c>
      <c r="J6" s="225">
        <v>19</v>
      </c>
      <c r="K6" s="231">
        <v>63</v>
      </c>
      <c r="L6" s="232">
        <v>33</v>
      </c>
      <c r="M6" s="233">
        <v>33</v>
      </c>
    </row>
    <row r="7" spans="1:13" ht="12.75">
      <c r="A7" s="223">
        <f t="shared" si="0"/>
        <v>1.5</v>
      </c>
      <c r="B7" s="224">
        <v>0</v>
      </c>
      <c r="C7" s="225">
        <v>0</v>
      </c>
      <c r="D7" s="226">
        <v>1</v>
      </c>
      <c r="E7" s="231">
        <v>0</v>
      </c>
      <c r="F7" s="232">
        <v>0</v>
      </c>
      <c r="G7" s="229">
        <v>0</v>
      </c>
      <c r="H7" s="230">
        <v>0</v>
      </c>
      <c r="I7" s="225">
        <v>0</v>
      </c>
      <c r="J7" s="225">
        <v>0</v>
      </c>
      <c r="K7" s="231">
        <v>0</v>
      </c>
      <c r="L7" s="232">
        <v>0</v>
      </c>
      <c r="M7" s="233">
        <v>0</v>
      </c>
    </row>
    <row r="8" spans="1:13" ht="12.75">
      <c r="A8" s="223">
        <f t="shared" si="0"/>
        <v>2</v>
      </c>
      <c r="B8" s="224">
        <v>14</v>
      </c>
      <c r="C8" s="225">
        <v>12</v>
      </c>
      <c r="D8" s="226">
        <v>19</v>
      </c>
      <c r="E8" s="231">
        <v>20</v>
      </c>
      <c r="F8" s="232">
        <v>28</v>
      </c>
      <c r="G8" s="229">
        <v>28</v>
      </c>
      <c r="H8" s="230">
        <v>28</v>
      </c>
      <c r="I8" s="225">
        <v>22</v>
      </c>
      <c r="J8" s="225">
        <v>20</v>
      </c>
      <c r="K8" s="231">
        <v>24</v>
      </c>
      <c r="L8" s="232">
        <v>30</v>
      </c>
      <c r="M8" s="233">
        <v>30</v>
      </c>
    </row>
    <row r="9" spans="1:13" ht="12.75">
      <c r="A9" s="223">
        <f t="shared" si="0"/>
        <v>2.5</v>
      </c>
      <c r="B9" s="224">
        <v>0</v>
      </c>
      <c r="C9" s="225">
        <v>0</v>
      </c>
      <c r="D9" s="226">
        <v>0</v>
      </c>
      <c r="E9" s="231">
        <v>0</v>
      </c>
      <c r="F9" s="232">
        <v>0</v>
      </c>
      <c r="G9" s="229">
        <v>0</v>
      </c>
      <c r="H9" s="230">
        <v>0</v>
      </c>
      <c r="I9" s="225">
        <v>0</v>
      </c>
      <c r="J9" s="225">
        <v>0</v>
      </c>
      <c r="K9" s="231">
        <v>0</v>
      </c>
      <c r="L9" s="232">
        <v>0</v>
      </c>
      <c r="M9" s="233">
        <v>0</v>
      </c>
    </row>
    <row r="10" spans="1:13" ht="12.75">
      <c r="A10" s="223">
        <f t="shared" si="0"/>
        <v>3</v>
      </c>
      <c r="B10" s="224">
        <v>30</v>
      </c>
      <c r="C10" s="225">
        <v>29</v>
      </c>
      <c r="D10" s="226">
        <v>0</v>
      </c>
      <c r="E10" s="231">
        <v>43</v>
      </c>
      <c r="F10" s="232">
        <v>39</v>
      </c>
      <c r="G10" s="229">
        <v>0</v>
      </c>
      <c r="H10" s="230">
        <v>38</v>
      </c>
      <c r="I10" s="225">
        <v>48</v>
      </c>
      <c r="J10" s="225">
        <v>0</v>
      </c>
      <c r="K10" s="231">
        <v>47</v>
      </c>
      <c r="L10" s="232">
        <v>52</v>
      </c>
      <c r="M10" s="233">
        <v>0</v>
      </c>
    </row>
    <row r="11" spans="1:13" ht="12.75">
      <c r="A11" s="223">
        <f t="shared" si="0"/>
        <v>3.5</v>
      </c>
      <c r="B11" s="224">
        <v>2</v>
      </c>
      <c r="C11" s="225">
        <v>0</v>
      </c>
      <c r="D11" s="226">
        <v>0</v>
      </c>
      <c r="E11" s="231">
        <v>0</v>
      </c>
      <c r="F11" s="232">
        <v>0</v>
      </c>
      <c r="G11" s="229">
        <v>0</v>
      </c>
      <c r="H11" s="230">
        <v>0</v>
      </c>
      <c r="I11" s="225">
        <v>0</v>
      </c>
      <c r="J11" s="225">
        <v>0</v>
      </c>
      <c r="K11" s="231">
        <v>0</v>
      </c>
      <c r="L11" s="232">
        <v>0</v>
      </c>
      <c r="M11" s="233">
        <v>0</v>
      </c>
    </row>
    <row r="12" spans="1:13" ht="12.75">
      <c r="A12" s="223">
        <f t="shared" si="0"/>
        <v>4</v>
      </c>
      <c r="B12" s="224">
        <v>15</v>
      </c>
      <c r="C12" s="225">
        <v>15</v>
      </c>
      <c r="D12" s="226">
        <v>14</v>
      </c>
      <c r="E12" s="231">
        <v>30</v>
      </c>
      <c r="F12" s="232">
        <v>24</v>
      </c>
      <c r="G12" s="229">
        <v>20</v>
      </c>
      <c r="H12" s="230">
        <v>11</v>
      </c>
      <c r="I12" s="225">
        <v>18</v>
      </c>
      <c r="J12" s="225">
        <v>28</v>
      </c>
      <c r="K12" s="231">
        <v>18</v>
      </c>
      <c r="L12" s="232">
        <v>19</v>
      </c>
      <c r="M12" s="233">
        <v>24</v>
      </c>
    </row>
    <row r="13" spans="1:13" ht="12.75">
      <c r="A13" s="223">
        <f t="shared" si="0"/>
        <v>4.5</v>
      </c>
      <c r="B13" s="224">
        <v>0</v>
      </c>
      <c r="C13" s="225">
        <v>0</v>
      </c>
      <c r="D13" s="226">
        <v>2</v>
      </c>
      <c r="E13" s="231">
        <v>0</v>
      </c>
      <c r="F13" s="232">
        <v>0</v>
      </c>
      <c r="G13" s="229">
        <v>0</v>
      </c>
      <c r="H13" s="230">
        <v>0</v>
      </c>
      <c r="I13" s="225">
        <v>0</v>
      </c>
      <c r="J13" s="225">
        <v>0</v>
      </c>
      <c r="K13" s="231">
        <v>0</v>
      </c>
      <c r="L13" s="232">
        <v>0</v>
      </c>
      <c r="M13" s="233">
        <v>0</v>
      </c>
    </row>
    <row r="14" spans="1:13" ht="12.75">
      <c r="A14" s="223">
        <f t="shared" si="0"/>
        <v>5</v>
      </c>
      <c r="B14" s="224">
        <v>43</v>
      </c>
      <c r="C14" s="225">
        <v>17</v>
      </c>
      <c r="D14" s="226">
        <v>14</v>
      </c>
      <c r="E14" s="231">
        <v>72</v>
      </c>
      <c r="F14" s="232">
        <v>30</v>
      </c>
      <c r="G14" s="229">
        <v>19</v>
      </c>
      <c r="H14" s="230">
        <v>36</v>
      </c>
      <c r="I14" s="225">
        <v>11</v>
      </c>
      <c r="J14" s="225">
        <v>20</v>
      </c>
      <c r="K14" s="231">
        <v>27</v>
      </c>
      <c r="L14" s="232">
        <v>18</v>
      </c>
      <c r="M14" s="233">
        <v>28</v>
      </c>
    </row>
    <row r="15" spans="1:13" ht="12.75">
      <c r="A15" s="223">
        <f t="shared" si="0"/>
        <v>5.5</v>
      </c>
      <c r="B15" s="224">
        <v>0</v>
      </c>
      <c r="C15" s="225">
        <v>0</v>
      </c>
      <c r="D15" s="226">
        <v>0</v>
      </c>
      <c r="E15" s="231">
        <v>0</v>
      </c>
      <c r="F15" s="232">
        <v>0</v>
      </c>
      <c r="G15" s="229">
        <v>0</v>
      </c>
      <c r="H15" s="230">
        <v>0</v>
      </c>
      <c r="I15" s="225">
        <v>0</v>
      </c>
      <c r="J15" s="225">
        <v>0</v>
      </c>
      <c r="K15" s="231">
        <v>0</v>
      </c>
      <c r="L15" s="232">
        <v>1</v>
      </c>
      <c r="M15" s="233">
        <v>0</v>
      </c>
    </row>
    <row r="16" spans="1:13" ht="12.75">
      <c r="A16" s="223">
        <f t="shared" si="0"/>
        <v>6</v>
      </c>
      <c r="B16" s="224">
        <v>29.01790660622309</v>
      </c>
      <c r="C16" s="225">
        <v>23</v>
      </c>
      <c r="D16" s="226">
        <v>13</v>
      </c>
      <c r="E16" s="231">
        <v>45</v>
      </c>
      <c r="F16" s="232">
        <v>30</v>
      </c>
      <c r="G16" s="229">
        <v>24</v>
      </c>
      <c r="H16" s="230">
        <v>15</v>
      </c>
      <c r="I16" s="225">
        <v>16</v>
      </c>
      <c r="J16" s="225">
        <v>18</v>
      </c>
      <c r="K16" s="231">
        <v>11</v>
      </c>
      <c r="L16" s="232">
        <v>10</v>
      </c>
      <c r="M16" s="233">
        <v>19</v>
      </c>
    </row>
    <row r="17" spans="1:13" ht="12.75">
      <c r="A17" s="223">
        <f t="shared" si="0"/>
        <v>6.5</v>
      </c>
      <c r="B17" s="224">
        <v>0</v>
      </c>
      <c r="C17" s="225">
        <v>0</v>
      </c>
      <c r="D17" s="226">
        <v>0</v>
      </c>
      <c r="E17" s="231">
        <v>0</v>
      </c>
      <c r="F17" s="232">
        <v>0</v>
      </c>
      <c r="G17" s="229">
        <v>0</v>
      </c>
      <c r="H17" s="230">
        <v>0</v>
      </c>
      <c r="I17" s="225">
        <v>0</v>
      </c>
      <c r="J17" s="225">
        <v>0</v>
      </c>
      <c r="K17" s="231">
        <v>0</v>
      </c>
      <c r="L17" s="232">
        <v>0</v>
      </c>
      <c r="M17" s="233">
        <v>0</v>
      </c>
    </row>
    <row r="18" spans="1:13" ht="12.75">
      <c r="A18" s="223">
        <f t="shared" si="0"/>
        <v>7</v>
      </c>
      <c r="B18" s="224">
        <v>26.93886972613922</v>
      </c>
      <c r="C18" s="225">
        <v>20</v>
      </c>
      <c r="D18" s="226">
        <v>16</v>
      </c>
      <c r="E18" s="231">
        <v>36</v>
      </c>
      <c r="F18" s="232">
        <v>42</v>
      </c>
      <c r="G18" s="229">
        <v>31</v>
      </c>
      <c r="H18" s="230">
        <v>17</v>
      </c>
      <c r="I18" s="225">
        <v>20</v>
      </c>
      <c r="J18" s="225">
        <v>11</v>
      </c>
      <c r="K18" s="231">
        <v>6</v>
      </c>
      <c r="L18" s="232">
        <v>16</v>
      </c>
      <c r="M18" s="233">
        <v>18</v>
      </c>
    </row>
    <row r="19" spans="1:13" ht="12.75">
      <c r="A19" s="223">
        <f t="shared" si="0"/>
        <v>7.5</v>
      </c>
      <c r="B19" s="224">
        <v>29.990572918836264</v>
      </c>
      <c r="C19" s="225">
        <v>0</v>
      </c>
      <c r="D19" s="226">
        <v>0</v>
      </c>
      <c r="E19" s="231">
        <v>24</v>
      </c>
      <c r="F19" s="232">
        <v>0</v>
      </c>
      <c r="G19" s="229">
        <v>0</v>
      </c>
      <c r="H19" s="230">
        <v>15</v>
      </c>
      <c r="I19" s="225">
        <v>0</v>
      </c>
      <c r="J19" s="225">
        <v>0</v>
      </c>
      <c r="K19" s="231">
        <v>15</v>
      </c>
      <c r="L19" s="232">
        <v>0</v>
      </c>
      <c r="M19" s="233">
        <v>0</v>
      </c>
    </row>
    <row r="20" spans="1:13" ht="12.75">
      <c r="A20" s="223">
        <f t="shared" si="0"/>
        <v>8</v>
      </c>
      <c r="B20" s="224">
        <v>32.01790660622309</v>
      </c>
      <c r="C20" s="225">
        <v>29</v>
      </c>
      <c r="D20" s="226">
        <v>20</v>
      </c>
      <c r="E20" s="231">
        <v>28</v>
      </c>
      <c r="F20" s="232">
        <v>45</v>
      </c>
      <c r="G20" s="229">
        <v>29</v>
      </c>
      <c r="H20" s="230">
        <v>13</v>
      </c>
      <c r="I20" s="225">
        <v>13</v>
      </c>
      <c r="J20" s="225">
        <v>16</v>
      </c>
      <c r="K20" s="231">
        <v>16</v>
      </c>
      <c r="L20" s="232">
        <v>11</v>
      </c>
      <c r="M20" s="233">
        <v>11</v>
      </c>
    </row>
    <row r="21" spans="1:13" ht="12.75">
      <c r="A21" s="223">
        <f t="shared" si="0"/>
        <v>8.5</v>
      </c>
      <c r="B21" s="224">
        <v>0</v>
      </c>
      <c r="C21" s="225">
        <v>25</v>
      </c>
      <c r="D21" s="226">
        <v>0</v>
      </c>
      <c r="E21" s="231">
        <v>0</v>
      </c>
      <c r="F21" s="232">
        <v>34</v>
      </c>
      <c r="G21" s="229">
        <v>0</v>
      </c>
      <c r="H21" s="230">
        <v>0</v>
      </c>
      <c r="I21" s="225">
        <v>15</v>
      </c>
      <c r="J21" s="225">
        <v>0</v>
      </c>
      <c r="K21" s="231">
        <v>0</v>
      </c>
      <c r="L21" s="232">
        <v>5</v>
      </c>
      <c r="M21" s="233">
        <v>0</v>
      </c>
    </row>
    <row r="22" spans="1:13" ht="12.75">
      <c r="A22" s="223">
        <f t="shared" si="0"/>
        <v>9</v>
      </c>
      <c r="B22" s="224">
        <v>28.960412723096322</v>
      </c>
      <c r="C22" s="225">
        <v>32</v>
      </c>
      <c r="D22" s="226">
        <v>0</v>
      </c>
      <c r="E22" s="231">
        <v>28</v>
      </c>
      <c r="F22" s="232">
        <v>26</v>
      </c>
      <c r="G22" s="229">
        <v>1</v>
      </c>
      <c r="H22" s="230">
        <v>15</v>
      </c>
      <c r="I22" s="225">
        <v>15</v>
      </c>
      <c r="J22" s="225">
        <v>0</v>
      </c>
      <c r="K22" s="231">
        <v>16</v>
      </c>
      <c r="L22" s="232">
        <v>16</v>
      </c>
      <c r="M22" s="233">
        <v>1</v>
      </c>
    </row>
    <row r="23" spans="1:13" ht="12.75">
      <c r="A23" s="223">
        <f t="shared" si="0"/>
        <v>9.5</v>
      </c>
      <c r="B23" s="224">
        <v>30.00019438235039</v>
      </c>
      <c r="C23" s="225">
        <v>0</v>
      </c>
      <c r="D23" s="226">
        <v>18</v>
      </c>
      <c r="E23" s="231">
        <v>35</v>
      </c>
      <c r="F23" s="232">
        <v>0</v>
      </c>
      <c r="G23" s="229">
        <v>41</v>
      </c>
      <c r="H23" s="230">
        <v>18</v>
      </c>
      <c r="I23" s="225">
        <v>0</v>
      </c>
      <c r="J23" s="225">
        <v>20</v>
      </c>
      <c r="K23" s="231">
        <v>13</v>
      </c>
      <c r="L23" s="232">
        <v>0</v>
      </c>
      <c r="M23" s="233">
        <v>15</v>
      </c>
    </row>
    <row r="24" spans="1:13" ht="12.75">
      <c r="A24" s="223">
        <f t="shared" si="0"/>
        <v>10</v>
      </c>
      <c r="B24" s="224">
        <v>26</v>
      </c>
      <c r="C24" s="225">
        <v>32</v>
      </c>
      <c r="D24" s="226">
        <v>0</v>
      </c>
      <c r="E24" s="231">
        <v>32</v>
      </c>
      <c r="F24" s="232">
        <v>28</v>
      </c>
      <c r="G24" s="229">
        <v>0</v>
      </c>
      <c r="H24" s="230">
        <v>12</v>
      </c>
      <c r="I24" s="225">
        <v>13</v>
      </c>
      <c r="J24" s="225">
        <v>0</v>
      </c>
      <c r="K24" s="231">
        <v>8</v>
      </c>
      <c r="L24" s="232">
        <v>16</v>
      </c>
      <c r="M24" s="233">
        <v>0</v>
      </c>
    </row>
    <row r="25" spans="1:13" ht="12.75">
      <c r="A25" s="223">
        <f t="shared" si="0"/>
        <v>10.5</v>
      </c>
      <c r="B25" s="224">
        <v>0</v>
      </c>
      <c r="C25" s="225">
        <v>0</v>
      </c>
      <c r="D25" s="226">
        <v>0</v>
      </c>
      <c r="E25" s="231">
        <v>0</v>
      </c>
      <c r="F25" s="232">
        <v>0</v>
      </c>
      <c r="G25" s="229">
        <v>0</v>
      </c>
      <c r="H25" s="230">
        <v>0</v>
      </c>
      <c r="I25" s="225">
        <v>0</v>
      </c>
      <c r="J25" s="225">
        <v>0</v>
      </c>
      <c r="K25" s="231">
        <v>0</v>
      </c>
      <c r="L25" s="232">
        <v>0</v>
      </c>
      <c r="M25" s="233">
        <v>0</v>
      </c>
    </row>
    <row r="26" spans="1:13" ht="12.75">
      <c r="A26" s="223">
        <f t="shared" si="0"/>
        <v>11</v>
      </c>
      <c r="B26" s="224">
        <v>21</v>
      </c>
      <c r="C26" s="225">
        <v>29</v>
      </c>
      <c r="D26" s="226">
        <v>27</v>
      </c>
      <c r="E26" s="231">
        <v>32</v>
      </c>
      <c r="F26" s="232">
        <v>28</v>
      </c>
      <c r="G26" s="229">
        <v>45</v>
      </c>
      <c r="H26" s="230">
        <v>8</v>
      </c>
      <c r="I26" s="225">
        <v>15</v>
      </c>
      <c r="J26" s="225">
        <v>15</v>
      </c>
      <c r="K26" s="231">
        <v>2</v>
      </c>
      <c r="L26" s="232">
        <v>16</v>
      </c>
      <c r="M26" s="233">
        <v>11</v>
      </c>
    </row>
    <row r="27" spans="1:13" ht="12.75">
      <c r="A27" s="223">
        <f t="shared" si="0"/>
        <v>11.5</v>
      </c>
      <c r="B27" s="224">
        <v>15</v>
      </c>
      <c r="C27" s="225">
        <v>0</v>
      </c>
      <c r="D27" s="226">
        <v>0</v>
      </c>
      <c r="E27" s="231">
        <v>26</v>
      </c>
      <c r="F27" s="232">
        <v>0</v>
      </c>
      <c r="G27" s="229">
        <v>0</v>
      </c>
      <c r="H27" s="230">
        <v>10</v>
      </c>
      <c r="I27" s="225">
        <v>0</v>
      </c>
      <c r="J27" s="225">
        <v>0</v>
      </c>
      <c r="K27" s="231">
        <v>3</v>
      </c>
      <c r="L27" s="232">
        <v>0</v>
      </c>
      <c r="M27" s="233">
        <v>0</v>
      </c>
    </row>
    <row r="28" spans="1:13" ht="12.75">
      <c r="A28" s="223">
        <f t="shared" si="0"/>
        <v>12</v>
      </c>
      <c r="B28" s="224">
        <v>15.01790660622309</v>
      </c>
      <c r="C28" s="225">
        <v>30</v>
      </c>
      <c r="D28" s="226">
        <v>22</v>
      </c>
      <c r="E28" s="231">
        <v>38</v>
      </c>
      <c r="F28" s="232">
        <v>36</v>
      </c>
      <c r="G28" s="229">
        <v>34</v>
      </c>
      <c r="H28" s="230">
        <v>7</v>
      </c>
      <c r="I28" s="225">
        <v>18</v>
      </c>
      <c r="J28" s="225">
        <v>17</v>
      </c>
      <c r="K28" s="231">
        <v>5</v>
      </c>
      <c r="L28" s="232">
        <v>13</v>
      </c>
      <c r="M28" s="233">
        <v>5</v>
      </c>
    </row>
    <row r="29" spans="1:13" ht="12.75">
      <c r="A29" s="223">
        <f t="shared" si="0"/>
        <v>12.5</v>
      </c>
      <c r="B29" s="224">
        <v>0</v>
      </c>
      <c r="C29" s="225">
        <v>0</v>
      </c>
      <c r="D29" s="226">
        <v>0</v>
      </c>
      <c r="E29" s="231">
        <v>0</v>
      </c>
      <c r="F29" s="232">
        <v>0</v>
      </c>
      <c r="G29" s="229">
        <v>0</v>
      </c>
      <c r="H29" s="230">
        <v>0</v>
      </c>
      <c r="I29" s="225">
        <v>0</v>
      </c>
      <c r="J29" s="225">
        <v>0</v>
      </c>
      <c r="K29" s="231">
        <v>0</v>
      </c>
      <c r="L29" s="232">
        <v>0</v>
      </c>
      <c r="M29" s="233">
        <v>0</v>
      </c>
    </row>
    <row r="30" spans="1:13" ht="12.75">
      <c r="A30" s="223">
        <f t="shared" si="0"/>
        <v>13</v>
      </c>
      <c r="B30" s="224">
        <v>12.983612873665509</v>
      </c>
      <c r="C30" s="225">
        <v>26</v>
      </c>
      <c r="D30" s="226">
        <v>31</v>
      </c>
      <c r="E30" s="231">
        <v>21</v>
      </c>
      <c r="F30" s="232">
        <v>31</v>
      </c>
      <c r="G30" s="229">
        <v>26</v>
      </c>
      <c r="H30" s="230">
        <v>3</v>
      </c>
      <c r="I30" s="225">
        <v>12</v>
      </c>
      <c r="J30" s="225">
        <v>15</v>
      </c>
      <c r="K30" s="231">
        <v>1</v>
      </c>
      <c r="L30" s="232">
        <v>8</v>
      </c>
      <c r="M30" s="233">
        <v>16</v>
      </c>
    </row>
    <row r="31" spans="1:13" ht="12.75">
      <c r="A31" s="223">
        <f t="shared" si="0"/>
        <v>13.5</v>
      </c>
      <c r="B31" s="224">
        <v>0</v>
      </c>
      <c r="C31" s="225">
        <v>0</v>
      </c>
      <c r="D31" s="226">
        <v>0</v>
      </c>
      <c r="E31" s="231">
        <v>0</v>
      </c>
      <c r="F31" s="232">
        <v>0</v>
      </c>
      <c r="G31" s="229">
        <v>0</v>
      </c>
      <c r="H31" s="230">
        <v>0</v>
      </c>
      <c r="I31" s="225">
        <v>0</v>
      </c>
      <c r="J31" s="225">
        <v>0</v>
      </c>
      <c r="K31" s="231">
        <v>0</v>
      </c>
      <c r="L31" s="232">
        <v>0</v>
      </c>
      <c r="M31" s="233">
        <v>0</v>
      </c>
    </row>
    <row r="32" spans="1:13" ht="12.75">
      <c r="A32" s="223">
        <f t="shared" si="0"/>
        <v>14</v>
      </c>
      <c r="B32" s="224">
        <v>16.005248075515787</v>
      </c>
      <c r="C32" s="225">
        <v>21</v>
      </c>
      <c r="D32" s="226">
        <v>31</v>
      </c>
      <c r="E32" s="231">
        <v>31</v>
      </c>
      <c r="F32" s="232">
        <v>32</v>
      </c>
      <c r="G32" s="229">
        <v>28</v>
      </c>
      <c r="H32" s="230">
        <v>7</v>
      </c>
      <c r="I32" s="225">
        <v>8</v>
      </c>
      <c r="J32" s="225">
        <v>13</v>
      </c>
      <c r="K32" s="231">
        <v>2</v>
      </c>
      <c r="L32" s="232">
        <v>2</v>
      </c>
      <c r="M32" s="233">
        <v>16</v>
      </c>
    </row>
    <row r="33" spans="1:13" ht="12.75">
      <c r="A33" s="223">
        <f t="shared" si="0"/>
        <v>14.5</v>
      </c>
      <c r="B33" s="224">
        <v>0</v>
      </c>
      <c r="C33" s="225">
        <v>16</v>
      </c>
      <c r="D33" s="226">
        <v>0</v>
      </c>
      <c r="E33" s="231">
        <v>0</v>
      </c>
      <c r="F33" s="232">
        <v>27</v>
      </c>
      <c r="G33" s="229">
        <v>0</v>
      </c>
      <c r="H33" s="230">
        <v>0</v>
      </c>
      <c r="I33" s="225">
        <v>10</v>
      </c>
      <c r="J33" s="225">
        <v>0</v>
      </c>
      <c r="K33" s="231">
        <v>0</v>
      </c>
      <c r="L33" s="232">
        <v>3</v>
      </c>
      <c r="M33" s="233">
        <v>0</v>
      </c>
    </row>
    <row r="34" spans="1:13" ht="12.75">
      <c r="A34" s="223">
        <f t="shared" si="0"/>
        <v>15</v>
      </c>
      <c r="B34" s="224">
        <v>8</v>
      </c>
      <c r="C34" s="225">
        <v>14</v>
      </c>
      <c r="D34" s="226">
        <v>29</v>
      </c>
      <c r="E34" s="231">
        <v>21</v>
      </c>
      <c r="F34" s="232">
        <v>36</v>
      </c>
      <c r="G34" s="229">
        <v>28</v>
      </c>
      <c r="H34" s="230">
        <v>3</v>
      </c>
      <c r="I34" s="225">
        <v>7</v>
      </c>
      <c r="J34" s="225">
        <v>15</v>
      </c>
      <c r="K34" s="231">
        <v>1</v>
      </c>
      <c r="L34" s="232">
        <v>5</v>
      </c>
      <c r="M34" s="233">
        <v>16</v>
      </c>
    </row>
    <row r="35" spans="1:13" ht="12.75">
      <c r="A35" s="223">
        <f t="shared" si="0"/>
        <v>15.5</v>
      </c>
      <c r="B35" s="224">
        <v>0</v>
      </c>
      <c r="C35" s="225">
        <v>0</v>
      </c>
      <c r="D35" s="226">
        <v>0</v>
      </c>
      <c r="E35" s="231">
        <v>0</v>
      </c>
      <c r="F35" s="232">
        <v>0</v>
      </c>
      <c r="G35" s="229">
        <v>0</v>
      </c>
      <c r="H35" s="230">
        <v>0</v>
      </c>
      <c r="I35" s="225">
        <v>0</v>
      </c>
      <c r="J35" s="225">
        <v>0</v>
      </c>
      <c r="K35" s="231">
        <v>0</v>
      </c>
      <c r="L35" s="232">
        <v>0</v>
      </c>
      <c r="M35" s="233">
        <v>0</v>
      </c>
    </row>
    <row r="36" spans="1:13" ht="12.75">
      <c r="A36" s="223">
        <f t="shared" si="0"/>
        <v>16</v>
      </c>
      <c r="B36" s="224">
        <v>4</v>
      </c>
      <c r="C36" s="225">
        <v>13</v>
      </c>
      <c r="D36" s="226">
        <v>0</v>
      </c>
      <c r="E36" s="231">
        <v>28</v>
      </c>
      <c r="F36" s="232">
        <v>22</v>
      </c>
      <c r="G36" s="229">
        <v>0</v>
      </c>
      <c r="H36" s="230">
        <v>3</v>
      </c>
      <c r="I36" s="225">
        <v>3</v>
      </c>
      <c r="J36" s="225">
        <v>0</v>
      </c>
      <c r="K36" s="231">
        <v>0</v>
      </c>
      <c r="L36" s="232">
        <v>1</v>
      </c>
      <c r="M36" s="233">
        <v>0</v>
      </c>
    </row>
    <row r="37" spans="1:13" ht="12.75">
      <c r="A37" s="223">
        <f t="shared" si="0"/>
        <v>16.5</v>
      </c>
      <c r="B37" s="224">
        <v>0</v>
      </c>
      <c r="C37" s="225">
        <v>0</v>
      </c>
      <c r="D37" s="226">
        <v>0</v>
      </c>
      <c r="E37" s="231">
        <v>0</v>
      </c>
      <c r="F37" s="232">
        <v>0</v>
      </c>
      <c r="G37" s="229">
        <v>0</v>
      </c>
      <c r="H37" s="230">
        <v>0</v>
      </c>
      <c r="I37" s="225">
        <v>0</v>
      </c>
      <c r="J37" s="225">
        <v>0</v>
      </c>
      <c r="K37" s="231">
        <v>0</v>
      </c>
      <c r="L37" s="232">
        <v>0</v>
      </c>
      <c r="M37" s="233">
        <v>0</v>
      </c>
    </row>
    <row r="38" spans="1:13" ht="12.75">
      <c r="A38" s="223">
        <f t="shared" si="0"/>
        <v>17</v>
      </c>
      <c r="B38" s="224">
        <v>3</v>
      </c>
      <c r="C38" s="225">
        <v>10</v>
      </c>
      <c r="D38" s="226">
        <v>28</v>
      </c>
      <c r="E38" s="231">
        <v>4</v>
      </c>
      <c r="F38" s="232">
        <v>18</v>
      </c>
      <c r="G38" s="229">
        <v>36</v>
      </c>
      <c r="H38" s="230">
        <v>1</v>
      </c>
      <c r="I38" s="225">
        <v>5</v>
      </c>
      <c r="J38" s="225">
        <v>18</v>
      </c>
      <c r="K38" s="231">
        <v>0</v>
      </c>
      <c r="L38" s="232">
        <v>2</v>
      </c>
      <c r="M38" s="233">
        <v>13</v>
      </c>
    </row>
    <row r="39" spans="1:13" ht="12.75">
      <c r="A39" s="223">
        <f t="shared" si="0"/>
        <v>17.5</v>
      </c>
      <c r="B39" s="224">
        <v>0</v>
      </c>
      <c r="C39" s="225">
        <v>0</v>
      </c>
      <c r="D39" s="226">
        <v>0</v>
      </c>
      <c r="E39" s="231">
        <v>0</v>
      </c>
      <c r="F39" s="232">
        <v>0</v>
      </c>
      <c r="G39" s="229">
        <v>0</v>
      </c>
      <c r="H39" s="230">
        <v>0</v>
      </c>
      <c r="I39" s="225">
        <v>0</v>
      </c>
      <c r="J39" s="225">
        <v>0</v>
      </c>
      <c r="K39" s="231">
        <v>0</v>
      </c>
      <c r="L39" s="232">
        <v>0</v>
      </c>
      <c r="M39" s="233">
        <v>0</v>
      </c>
    </row>
    <row r="40" spans="1:13" ht="12.75">
      <c r="A40" s="223">
        <f t="shared" si="0"/>
        <v>18</v>
      </c>
      <c r="B40" s="224">
        <v>4</v>
      </c>
      <c r="C40" s="225">
        <v>6</v>
      </c>
      <c r="D40" s="226">
        <v>26</v>
      </c>
      <c r="E40" s="231">
        <v>12</v>
      </c>
      <c r="F40" s="232">
        <v>13</v>
      </c>
      <c r="G40" s="229">
        <v>31</v>
      </c>
      <c r="H40" s="230">
        <v>5</v>
      </c>
      <c r="I40" s="225">
        <v>2</v>
      </c>
      <c r="J40" s="225">
        <v>12</v>
      </c>
      <c r="K40" s="231">
        <v>0</v>
      </c>
      <c r="L40" s="232">
        <v>0</v>
      </c>
      <c r="M40" s="233">
        <v>8</v>
      </c>
    </row>
    <row r="41" spans="1:13" ht="12.75">
      <c r="A41" s="223">
        <f t="shared" si="0"/>
        <v>18.5</v>
      </c>
      <c r="B41" s="224">
        <v>0</v>
      </c>
      <c r="C41" s="225">
        <v>0</v>
      </c>
      <c r="D41" s="226">
        <v>0</v>
      </c>
      <c r="E41" s="231">
        <v>0</v>
      </c>
      <c r="F41" s="232">
        <v>0</v>
      </c>
      <c r="G41" s="229">
        <v>0</v>
      </c>
      <c r="H41" s="230">
        <v>0</v>
      </c>
      <c r="I41" s="225">
        <v>2</v>
      </c>
      <c r="J41" s="225">
        <v>0</v>
      </c>
      <c r="K41" s="231">
        <v>0</v>
      </c>
      <c r="L41" s="232">
        <v>0</v>
      </c>
      <c r="M41" s="233">
        <v>0</v>
      </c>
    </row>
    <row r="42" spans="1:13" ht="12.75">
      <c r="A42" s="223">
        <f t="shared" si="0"/>
        <v>19</v>
      </c>
      <c r="B42" s="224">
        <v>0</v>
      </c>
      <c r="C42" s="225">
        <v>8</v>
      </c>
      <c r="D42" s="226">
        <v>20</v>
      </c>
      <c r="E42" s="231">
        <v>3</v>
      </c>
      <c r="F42" s="232">
        <v>21</v>
      </c>
      <c r="G42" s="229">
        <v>32</v>
      </c>
      <c r="H42" s="230">
        <v>0</v>
      </c>
      <c r="I42" s="225">
        <v>3</v>
      </c>
      <c r="J42" s="225">
        <v>8</v>
      </c>
      <c r="K42" s="231">
        <v>0</v>
      </c>
      <c r="L42" s="232">
        <v>1</v>
      </c>
      <c r="M42" s="233">
        <v>2</v>
      </c>
    </row>
    <row r="43" spans="1:13" ht="12.75">
      <c r="A43" s="223">
        <f t="shared" si="0"/>
        <v>19.5</v>
      </c>
      <c r="B43" s="224">
        <v>0</v>
      </c>
      <c r="C43" s="225">
        <v>0</v>
      </c>
      <c r="D43" s="226">
        <v>0</v>
      </c>
      <c r="E43" s="231">
        <v>0</v>
      </c>
      <c r="F43" s="232">
        <v>0</v>
      </c>
      <c r="G43" s="229">
        <v>0</v>
      </c>
      <c r="H43" s="230">
        <v>0</v>
      </c>
      <c r="I43" s="225">
        <v>0</v>
      </c>
      <c r="J43" s="225">
        <v>0</v>
      </c>
      <c r="K43" s="231">
        <v>0</v>
      </c>
      <c r="L43" s="232">
        <v>0</v>
      </c>
      <c r="M43" s="233">
        <v>0</v>
      </c>
    </row>
    <row r="44" spans="1:13" ht="12.75">
      <c r="A44" s="223">
        <f t="shared" si="0"/>
        <v>20</v>
      </c>
      <c r="B44" s="224">
        <v>3</v>
      </c>
      <c r="C44" s="225">
        <v>3</v>
      </c>
      <c r="D44" s="226">
        <v>16</v>
      </c>
      <c r="E44" s="231">
        <v>1</v>
      </c>
      <c r="F44" s="232">
        <v>16</v>
      </c>
      <c r="G44" s="229">
        <v>27</v>
      </c>
      <c r="H44" s="230">
        <v>0</v>
      </c>
      <c r="I44" s="225">
        <v>2</v>
      </c>
      <c r="J44" s="225">
        <v>10</v>
      </c>
      <c r="K44" s="231">
        <v>0</v>
      </c>
      <c r="L44" s="232">
        <v>0</v>
      </c>
      <c r="M44" s="233">
        <v>3</v>
      </c>
    </row>
    <row r="45" spans="1:13" ht="12.75">
      <c r="A45" s="223">
        <f t="shared" si="0"/>
        <v>20.5</v>
      </c>
      <c r="B45" s="224">
        <v>0</v>
      </c>
      <c r="C45" s="225">
        <v>1</v>
      </c>
      <c r="D45" s="226">
        <v>0</v>
      </c>
      <c r="E45" s="231">
        <v>0</v>
      </c>
      <c r="F45" s="232">
        <v>12</v>
      </c>
      <c r="G45" s="229">
        <v>0</v>
      </c>
      <c r="H45" s="230">
        <v>0</v>
      </c>
      <c r="I45" s="225">
        <v>1</v>
      </c>
      <c r="J45" s="225">
        <v>0</v>
      </c>
      <c r="K45" s="231">
        <v>0</v>
      </c>
      <c r="L45" s="232">
        <v>0</v>
      </c>
      <c r="M45" s="233">
        <v>0</v>
      </c>
    </row>
    <row r="46" spans="1:13" ht="12.75">
      <c r="A46" s="223">
        <f t="shared" si="0"/>
        <v>21</v>
      </c>
      <c r="B46" s="224">
        <v>1</v>
      </c>
      <c r="C46" s="225">
        <v>3</v>
      </c>
      <c r="D46" s="226">
        <v>13</v>
      </c>
      <c r="E46" s="231">
        <v>1</v>
      </c>
      <c r="F46" s="232">
        <v>4</v>
      </c>
      <c r="G46" s="229">
        <v>37</v>
      </c>
      <c r="H46" s="230">
        <v>0</v>
      </c>
      <c r="I46" s="225">
        <v>1</v>
      </c>
      <c r="J46" s="225">
        <v>7</v>
      </c>
      <c r="K46" s="231">
        <v>0</v>
      </c>
      <c r="L46" s="232">
        <v>0</v>
      </c>
      <c r="M46" s="233">
        <v>5</v>
      </c>
    </row>
    <row r="47" spans="1:13" ht="12.75">
      <c r="A47" s="223">
        <f t="shared" si="0"/>
        <v>21.5</v>
      </c>
      <c r="B47" s="224">
        <v>0</v>
      </c>
      <c r="C47" s="225">
        <v>0</v>
      </c>
      <c r="D47" s="226">
        <v>0</v>
      </c>
      <c r="E47" s="231">
        <v>0</v>
      </c>
      <c r="F47" s="232">
        <v>0</v>
      </c>
      <c r="G47" s="229">
        <v>0</v>
      </c>
      <c r="H47" s="230">
        <v>0</v>
      </c>
      <c r="I47" s="225">
        <v>0</v>
      </c>
      <c r="J47" s="225">
        <v>0</v>
      </c>
      <c r="K47" s="231">
        <v>0</v>
      </c>
      <c r="L47" s="232">
        <v>0</v>
      </c>
      <c r="M47" s="233">
        <v>0</v>
      </c>
    </row>
    <row r="48" spans="1:13" ht="12.75">
      <c r="A48" s="223">
        <f t="shared" si="0"/>
        <v>22</v>
      </c>
      <c r="B48" s="224">
        <v>0</v>
      </c>
      <c r="C48" s="225">
        <v>3</v>
      </c>
      <c r="D48" s="226">
        <v>0</v>
      </c>
      <c r="E48" s="231">
        <v>0</v>
      </c>
      <c r="F48" s="232">
        <v>7</v>
      </c>
      <c r="G48" s="229">
        <v>0</v>
      </c>
      <c r="H48" s="230">
        <v>0</v>
      </c>
      <c r="I48" s="225">
        <v>4</v>
      </c>
      <c r="J48" s="225">
        <v>0</v>
      </c>
      <c r="K48" s="231">
        <v>0</v>
      </c>
      <c r="L48" s="232">
        <v>0</v>
      </c>
      <c r="M48" s="233">
        <v>0</v>
      </c>
    </row>
    <row r="49" spans="1:13" ht="12.75">
      <c r="A49" s="223">
        <f t="shared" si="0"/>
        <v>22.5</v>
      </c>
      <c r="B49" s="224">
        <v>0</v>
      </c>
      <c r="C49" s="225">
        <v>0</v>
      </c>
      <c r="D49" s="226">
        <v>13</v>
      </c>
      <c r="E49" s="231">
        <v>0</v>
      </c>
      <c r="F49" s="232">
        <v>0</v>
      </c>
      <c r="G49" s="229">
        <v>21</v>
      </c>
      <c r="H49" s="230">
        <v>0</v>
      </c>
      <c r="I49" s="225">
        <v>0</v>
      </c>
      <c r="J49" s="225">
        <v>3</v>
      </c>
      <c r="K49" s="231">
        <v>0</v>
      </c>
      <c r="L49" s="232">
        <v>0</v>
      </c>
      <c r="M49" s="233">
        <v>1</v>
      </c>
    </row>
    <row r="50" spans="1:13" ht="12.75">
      <c r="A50" s="223">
        <f t="shared" si="0"/>
        <v>23</v>
      </c>
      <c r="B50" s="224">
        <v>0</v>
      </c>
      <c r="C50" s="225">
        <v>1</v>
      </c>
      <c r="D50" s="226">
        <v>0</v>
      </c>
      <c r="E50" s="231">
        <v>0</v>
      </c>
      <c r="F50" s="232">
        <v>6</v>
      </c>
      <c r="G50" s="229">
        <v>0</v>
      </c>
      <c r="H50" s="230">
        <v>0</v>
      </c>
      <c r="I50" s="225">
        <v>1</v>
      </c>
      <c r="J50" s="225">
        <v>0</v>
      </c>
      <c r="K50" s="231">
        <v>0</v>
      </c>
      <c r="L50" s="232">
        <v>0</v>
      </c>
      <c r="M50" s="233">
        <v>0</v>
      </c>
    </row>
    <row r="51" spans="1:13" ht="12.75">
      <c r="A51" s="223">
        <f t="shared" si="0"/>
        <v>23.5</v>
      </c>
      <c r="B51" s="224">
        <v>0</v>
      </c>
      <c r="C51" s="225">
        <v>0</v>
      </c>
      <c r="D51" s="226">
        <v>0</v>
      </c>
      <c r="E51" s="231">
        <v>0</v>
      </c>
      <c r="F51" s="232">
        <v>0</v>
      </c>
      <c r="G51" s="229">
        <v>0</v>
      </c>
      <c r="H51" s="230">
        <v>0</v>
      </c>
      <c r="I51" s="225">
        <v>0</v>
      </c>
      <c r="J51" s="225">
        <v>0</v>
      </c>
      <c r="K51" s="231">
        <v>0</v>
      </c>
      <c r="L51" s="232">
        <v>0</v>
      </c>
      <c r="M51" s="233">
        <v>0</v>
      </c>
    </row>
    <row r="52" spans="1:13" ht="12.75">
      <c r="A52" s="223">
        <f t="shared" si="0"/>
        <v>24</v>
      </c>
      <c r="B52" s="224">
        <v>0</v>
      </c>
      <c r="C52" s="225">
        <v>0</v>
      </c>
      <c r="D52" s="226">
        <v>10</v>
      </c>
      <c r="E52" s="231">
        <v>0</v>
      </c>
      <c r="F52" s="232">
        <v>3</v>
      </c>
      <c r="G52" s="229">
        <v>18</v>
      </c>
      <c r="H52" s="230">
        <v>0</v>
      </c>
      <c r="I52" s="225">
        <v>0</v>
      </c>
      <c r="J52" s="225">
        <v>5</v>
      </c>
      <c r="K52" s="231">
        <v>0</v>
      </c>
      <c r="L52" s="232">
        <v>0</v>
      </c>
      <c r="M52" s="233">
        <v>2</v>
      </c>
    </row>
    <row r="53" spans="1:13" ht="12.75">
      <c r="A53" s="223">
        <f t="shared" si="0"/>
        <v>24.5</v>
      </c>
      <c r="B53" s="234"/>
      <c r="C53" s="225">
        <v>0</v>
      </c>
      <c r="D53" s="226">
        <v>0</v>
      </c>
      <c r="E53" s="235"/>
      <c r="F53" s="232">
        <v>0</v>
      </c>
      <c r="G53" s="229">
        <v>0</v>
      </c>
      <c r="H53" s="236"/>
      <c r="I53" s="236"/>
      <c r="J53" s="225">
        <v>0</v>
      </c>
      <c r="K53" s="235"/>
      <c r="L53" s="15"/>
      <c r="M53" s="233">
        <v>0</v>
      </c>
    </row>
    <row r="54" spans="1:13" ht="12.75">
      <c r="A54" s="223">
        <f t="shared" si="0"/>
        <v>25</v>
      </c>
      <c r="B54" s="234"/>
      <c r="C54" s="225">
        <v>2</v>
      </c>
      <c r="D54" s="226">
        <v>6</v>
      </c>
      <c r="E54" s="235"/>
      <c r="F54" s="232">
        <v>0</v>
      </c>
      <c r="G54" s="229">
        <v>13</v>
      </c>
      <c r="H54" s="236"/>
      <c r="I54" s="236"/>
      <c r="J54" s="225">
        <v>2</v>
      </c>
      <c r="K54" s="235"/>
      <c r="L54" s="15"/>
      <c r="M54" s="233">
        <v>0</v>
      </c>
    </row>
    <row r="55" spans="1:13" ht="12.75">
      <c r="A55" s="223">
        <f>A54+0.5</f>
        <v>25.5</v>
      </c>
      <c r="B55" s="234"/>
      <c r="C55" s="225">
        <v>0</v>
      </c>
      <c r="D55" s="226">
        <v>0</v>
      </c>
      <c r="E55" s="235"/>
      <c r="F55" s="232">
        <v>0</v>
      </c>
      <c r="G55" s="229">
        <v>0</v>
      </c>
      <c r="H55" s="236"/>
      <c r="I55" s="236"/>
      <c r="J55" s="225">
        <v>0</v>
      </c>
      <c r="K55" s="235"/>
      <c r="L55" s="15"/>
      <c r="M55" s="233">
        <v>0</v>
      </c>
    </row>
    <row r="56" spans="1:13" ht="12.75">
      <c r="A56" s="223">
        <f t="shared" si="0"/>
        <v>26</v>
      </c>
      <c r="B56" s="234"/>
      <c r="C56" s="225">
        <v>1</v>
      </c>
      <c r="D56" s="226">
        <v>8</v>
      </c>
      <c r="E56" s="235"/>
      <c r="F56" s="232">
        <v>0</v>
      </c>
      <c r="G56" s="229">
        <v>21</v>
      </c>
      <c r="H56" s="236"/>
      <c r="I56" s="236"/>
      <c r="J56" s="225">
        <v>3</v>
      </c>
      <c r="K56" s="235"/>
      <c r="L56" s="15"/>
      <c r="M56" s="233">
        <v>1</v>
      </c>
    </row>
    <row r="57" spans="1:13" ht="12.75">
      <c r="A57" s="223">
        <f t="shared" si="0"/>
        <v>26.5</v>
      </c>
      <c r="B57" s="234"/>
      <c r="C57" s="225">
        <v>1</v>
      </c>
      <c r="D57" s="226">
        <v>0</v>
      </c>
      <c r="E57" s="235"/>
      <c r="F57" s="232">
        <v>1</v>
      </c>
      <c r="G57" s="229">
        <v>0</v>
      </c>
      <c r="H57" s="236"/>
      <c r="I57" s="236"/>
      <c r="J57" s="225">
        <v>0</v>
      </c>
      <c r="K57" s="235"/>
      <c r="L57" s="15"/>
      <c r="M57" s="233">
        <v>0</v>
      </c>
    </row>
    <row r="58" spans="1:13" ht="12.75">
      <c r="A58" s="223">
        <f t="shared" si="0"/>
        <v>27</v>
      </c>
      <c r="B58" s="234"/>
      <c r="C58" s="236"/>
      <c r="D58" s="226">
        <v>3</v>
      </c>
      <c r="E58" s="235"/>
      <c r="F58" s="232">
        <v>0</v>
      </c>
      <c r="G58" s="229">
        <v>16</v>
      </c>
      <c r="H58" s="236"/>
      <c r="I58" s="236"/>
      <c r="J58" s="225">
        <v>2</v>
      </c>
      <c r="K58" s="235"/>
      <c r="L58" s="15"/>
      <c r="M58" s="16"/>
    </row>
    <row r="59" spans="1:13" ht="12.75">
      <c r="A59" s="223">
        <f t="shared" si="0"/>
        <v>27.5</v>
      </c>
      <c r="B59" s="234"/>
      <c r="C59" s="236"/>
      <c r="D59" s="226">
        <v>0</v>
      </c>
      <c r="E59" s="235"/>
      <c r="F59" s="15"/>
      <c r="G59" s="229">
        <v>0</v>
      </c>
      <c r="H59" s="236"/>
      <c r="I59" s="236"/>
      <c r="J59" s="225">
        <v>0</v>
      </c>
      <c r="K59" s="235"/>
      <c r="L59" s="15"/>
      <c r="M59" s="16"/>
    </row>
    <row r="60" spans="1:13" ht="12.75">
      <c r="A60" s="223">
        <f t="shared" si="0"/>
        <v>28</v>
      </c>
      <c r="B60" s="234"/>
      <c r="C60" s="236"/>
      <c r="D60" s="226">
        <v>0</v>
      </c>
      <c r="E60" s="235"/>
      <c r="F60" s="15"/>
      <c r="G60" s="229">
        <v>0</v>
      </c>
      <c r="H60" s="236"/>
      <c r="I60" s="236"/>
      <c r="J60" s="225">
        <v>0</v>
      </c>
      <c r="K60" s="235"/>
      <c r="L60" s="15"/>
      <c r="M60" s="16"/>
    </row>
    <row r="61" spans="1:13" ht="12.75">
      <c r="A61" s="223">
        <f t="shared" si="0"/>
        <v>28.5</v>
      </c>
      <c r="B61" s="234"/>
      <c r="C61" s="236"/>
      <c r="D61" s="226">
        <v>1</v>
      </c>
      <c r="E61" s="235"/>
      <c r="F61" s="15"/>
      <c r="G61" s="229">
        <v>12</v>
      </c>
      <c r="H61" s="236"/>
      <c r="I61" s="236"/>
      <c r="J61" s="225">
        <v>1</v>
      </c>
      <c r="K61" s="235"/>
      <c r="L61" s="15"/>
      <c r="M61" s="16"/>
    </row>
    <row r="62" spans="1:13" ht="12.75">
      <c r="A62" s="223">
        <f t="shared" si="0"/>
        <v>29</v>
      </c>
      <c r="B62" s="234"/>
      <c r="C62" s="236"/>
      <c r="D62" s="226">
        <v>0</v>
      </c>
      <c r="E62" s="235"/>
      <c r="F62" s="15"/>
      <c r="G62" s="229">
        <v>0</v>
      </c>
      <c r="H62" s="236"/>
      <c r="I62" s="236"/>
      <c r="J62" s="225">
        <v>0</v>
      </c>
      <c r="K62" s="235"/>
      <c r="L62" s="15"/>
      <c r="M62" s="16"/>
    </row>
    <row r="63" spans="1:13" ht="12.75">
      <c r="A63" s="223">
        <f t="shared" si="0"/>
        <v>29.5</v>
      </c>
      <c r="B63" s="234"/>
      <c r="C63" s="236"/>
      <c r="D63" s="226">
        <v>0</v>
      </c>
      <c r="E63" s="235"/>
      <c r="F63" s="15"/>
      <c r="G63" s="229">
        <v>0</v>
      </c>
      <c r="H63" s="236"/>
      <c r="I63" s="236"/>
      <c r="J63" s="225">
        <v>0</v>
      </c>
      <c r="K63" s="235"/>
      <c r="L63" s="15"/>
      <c r="M63" s="16"/>
    </row>
    <row r="64" spans="1:13" ht="12.75">
      <c r="A64" s="223">
        <f t="shared" si="0"/>
        <v>30</v>
      </c>
      <c r="B64" s="234"/>
      <c r="C64" s="236"/>
      <c r="D64" s="226">
        <v>3</v>
      </c>
      <c r="E64" s="235"/>
      <c r="F64" s="15"/>
      <c r="G64" s="229">
        <v>4</v>
      </c>
      <c r="H64" s="236"/>
      <c r="I64" s="236"/>
      <c r="J64" s="225">
        <v>1</v>
      </c>
      <c r="K64" s="235"/>
      <c r="L64" s="15"/>
      <c r="M64" s="16"/>
    </row>
    <row r="65" spans="1:13" ht="12.75">
      <c r="A65" s="223">
        <f t="shared" si="0"/>
        <v>30.5</v>
      </c>
      <c r="B65" s="234"/>
      <c r="C65" s="236"/>
      <c r="D65" s="226">
        <v>0</v>
      </c>
      <c r="E65" s="235"/>
      <c r="F65" s="15"/>
      <c r="G65" s="229">
        <v>0</v>
      </c>
      <c r="H65" s="236"/>
      <c r="I65" s="236"/>
      <c r="J65" s="225">
        <v>0</v>
      </c>
      <c r="K65" s="235"/>
      <c r="L65" s="15"/>
      <c r="M65" s="16"/>
    </row>
    <row r="66" spans="1:13" ht="12.75">
      <c r="A66" s="223">
        <f t="shared" si="0"/>
        <v>31</v>
      </c>
      <c r="B66" s="234"/>
      <c r="C66" s="236"/>
      <c r="D66" s="226">
        <v>1</v>
      </c>
      <c r="E66" s="235"/>
      <c r="F66" s="15"/>
      <c r="G66" s="229">
        <v>7</v>
      </c>
      <c r="H66" s="236"/>
      <c r="I66" s="236"/>
      <c r="J66" s="225">
        <v>4</v>
      </c>
      <c r="K66" s="235"/>
      <c r="L66" s="15"/>
      <c r="M66" s="16"/>
    </row>
    <row r="67" spans="1:13" ht="12.75">
      <c r="A67" s="223">
        <f t="shared" si="0"/>
        <v>31.5</v>
      </c>
      <c r="B67" s="234"/>
      <c r="C67" s="236"/>
      <c r="D67" s="226">
        <v>0</v>
      </c>
      <c r="E67" s="235"/>
      <c r="F67" s="15"/>
      <c r="G67" s="229">
        <v>0</v>
      </c>
      <c r="H67" s="236"/>
      <c r="I67" s="236"/>
      <c r="J67" s="225">
        <v>0</v>
      </c>
      <c r="K67" s="235"/>
      <c r="L67" s="15"/>
      <c r="M67" s="16"/>
    </row>
    <row r="68" spans="1:13" ht="12.75">
      <c r="A68" s="223">
        <f t="shared" si="0"/>
        <v>32</v>
      </c>
      <c r="B68" s="234"/>
      <c r="C68" s="236"/>
      <c r="D68" s="226">
        <v>3</v>
      </c>
      <c r="E68" s="235"/>
      <c r="F68" s="15"/>
      <c r="G68" s="229">
        <v>5</v>
      </c>
      <c r="H68" s="236"/>
      <c r="I68" s="236"/>
      <c r="J68" s="225">
        <v>1</v>
      </c>
      <c r="K68" s="235"/>
      <c r="L68" s="15"/>
      <c r="M68" s="16"/>
    </row>
    <row r="69" spans="1:13" ht="12.75">
      <c r="A69" s="223">
        <f t="shared" si="0"/>
        <v>32.5</v>
      </c>
      <c r="B69" s="234"/>
      <c r="C69" s="236"/>
      <c r="D69" s="226">
        <v>0</v>
      </c>
      <c r="E69" s="235"/>
      <c r="F69" s="15"/>
      <c r="G69" s="229">
        <v>0</v>
      </c>
      <c r="H69" s="236"/>
      <c r="I69" s="236"/>
      <c r="J69" s="225">
        <v>0</v>
      </c>
      <c r="K69" s="235"/>
      <c r="L69" s="15"/>
      <c r="M69" s="16"/>
    </row>
    <row r="70" spans="1:13" ht="12.75">
      <c r="A70" s="223">
        <f aca="true" t="shared" si="1" ref="A70:A79">A69+0.5</f>
        <v>33</v>
      </c>
      <c r="B70" s="234"/>
      <c r="C70" s="236"/>
      <c r="D70" s="226">
        <v>0</v>
      </c>
      <c r="E70" s="235"/>
      <c r="F70" s="15"/>
      <c r="G70" s="229">
        <v>3</v>
      </c>
      <c r="H70" s="236"/>
      <c r="I70" s="236"/>
      <c r="J70" s="225">
        <v>0</v>
      </c>
      <c r="K70" s="235"/>
      <c r="L70" s="15"/>
      <c r="M70" s="16"/>
    </row>
    <row r="71" spans="1:13" ht="12.75">
      <c r="A71" s="223">
        <f t="shared" si="1"/>
        <v>33.5</v>
      </c>
      <c r="B71" s="234"/>
      <c r="C71" s="236"/>
      <c r="D71" s="226">
        <v>0</v>
      </c>
      <c r="E71" s="235"/>
      <c r="F71" s="15"/>
      <c r="G71" s="229">
        <v>0</v>
      </c>
      <c r="H71" s="236"/>
      <c r="I71" s="236"/>
      <c r="J71" s="225">
        <v>0</v>
      </c>
      <c r="K71" s="235"/>
      <c r="L71" s="15"/>
      <c r="M71" s="16"/>
    </row>
    <row r="72" spans="1:13" ht="12.75">
      <c r="A72" s="223">
        <f t="shared" si="1"/>
        <v>34</v>
      </c>
      <c r="B72" s="234"/>
      <c r="C72" s="236"/>
      <c r="D72" s="226">
        <v>2</v>
      </c>
      <c r="E72" s="235"/>
      <c r="F72" s="15"/>
      <c r="G72" s="229">
        <v>1</v>
      </c>
      <c r="H72" s="236"/>
      <c r="I72" s="236"/>
      <c r="J72" s="225">
        <v>0</v>
      </c>
      <c r="K72" s="235"/>
      <c r="L72" s="15"/>
      <c r="M72" s="16"/>
    </row>
    <row r="73" spans="1:13" ht="12.75">
      <c r="A73" s="223">
        <f t="shared" si="1"/>
        <v>34.5</v>
      </c>
      <c r="B73" s="234"/>
      <c r="C73" s="236"/>
      <c r="D73" s="226">
        <v>0</v>
      </c>
      <c r="E73" s="235"/>
      <c r="F73" s="15"/>
      <c r="G73" s="229">
        <v>0</v>
      </c>
      <c r="H73" s="236"/>
      <c r="I73" s="236"/>
      <c r="J73" s="225">
        <v>0</v>
      </c>
      <c r="K73" s="235"/>
      <c r="L73" s="15"/>
      <c r="M73" s="16"/>
    </row>
    <row r="74" spans="1:13" ht="12.75">
      <c r="A74" s="223">
        <f t="shared" si="1"/>
        <v>35</v>
      </c>
      <c r="B74" s="234"/>
      <c r="C74" s="236"/>
      <c r="D74" s="226">
        <v>0</v>
      </c>
      <c r="E74" s="235"/>
      <c r="F74" s="15"/>
      <c r="G74" s="229">
        <v>0</v>
      </c>
      <c r="H74" s="236"/>
      <c r="I74" s="236"/>
      <c r="J74" s="225">
        <v>0</v>
      </c>
      <c r="K74" s="235"/>
      <c r="L74" s="15"/>
      <c r="M74" s="16"/>
    </row>
    <row r="75" spans="1:13" ht="12.75">
      <c r="A75" s="223">
        <f t="shared" si="1"/>
        <v>35.5</v>
      </c>
      <c r="B75" s="234"/>
      <c r="C75" s="236"/>
      <c r="D75" s="226">
        <v>0</v>
      </c>
      <c r="E75" s="235"/>
      <c r="F75" s="15"/>
      <c r="G75" s="229">
        <v>0</v>
      </c>
      <c r="H75" s="236"/>
      <c r="I75" s="236"/>
      <c r="J75" s="236"/>
      <c r="K75" s="235"/>
      <c r="L75" s="15"/>
      <c r="M75" s="16"/>
    </row>
    <row r="76" spans="1:13" ht="12.75">
      <c r="A76" s="223">
        <f t="shared" si="1"/>
        <v>36</v>
      </c>
      <c r="B76" s="234"/>
      <c r="C76" s="236"/>
      <c r="D76" s="226">
        <v>1</v>
      </c>
      <c r="E76" s="235"/>
      <c r="F76" s="15"/>
      <c r="G76" s="229">
        <v>1</v>
      </c>
      <c r="H76" s="236"/>
      <c r="I76" s="236"/>
      <c r="J76" s="236"/>
      <c r="K76" s="235"/>
      <c r="L76" s="15"/>
      <c r="M76" s="16"/>
    </row>
    <row r="77" spans="1:13" ht="12.75">
      <c r="A77" s="223">
        <f t="shared" si="1"/>
        <v>36.5</v>
      </c>
      <c r="B77" s="234"/>
      <c r="C77" s="236"/>
      <c r="D77" s="226">
        <v>0</v>
      </c>
      <c r="E77" s="235"/>
      <c r="F77" s="15"/>
      <c r="G77" s="237"/>
      <c r="H77" s="236"/>
      <c r="I77" s="236"/>
      <c r="J77" s="236"/>
      <c r="K77" s="235"/>
      <c r="L77" s="15"/>
      <c r="M77" s="16"/>
    </row>
    <row r="78" spans="1:13" ht="12.75">
      <c r="A78" s="223">
        <f t="shared" si="1"/>
        <v>37</v>
      </c>
      <c r="B78" s="234"/>
      <c r="C78" s="236"/>
      <c r="D78" s="226">
        <v>1</v>
      </c>
      <c r="E78" s="235"/>
      <c r="F78" s="15"/>
      <c r="G78" s="237"/>
      <c r="H78" s="236"/>
      <c r="I78" s="236"/>
      <c r="J78" s="236"/>
      <c r="K78" s="235"/>
      <c r="L78" s="15"/>
      <c r="M78" s="16"/>
    </row>
    <row r="79" spans="1:13" ht="12.75">
      <c r="A79" s="223">
        <f t="shared" si="1"/>
        <v>37.5</v>
      </c>
      <c r="B79" s="234"/>
      <c r="C79" s="236"/>
      <c r="D79" s="226">
        <v>0</v>
      </c>
      <c r="E79" s="235"/>
      <c r="F79" s="15"/>
      <c r="G79" s="237"/>
      <c r="H79" s="236"/>
      <c r="I79" s="236"/>
      <c r="J79" s="236"/>
      <c r="K79" s="235"/>
      <c r="L79" s="15"/>
      <c r="M79" s="16"/>
    </row>
    <row r="80" spans="1:13" ht="12.75">
      <c r="A80" s="223">
        <f>A79+0.5</f>
        <v>38</v>
      </c>
      <c r="B80" s="234"/>
      <c r="C80" s="236"/>
      <c r="D80" s="226">
        <v>0</v>
      </c>
      <c r="E80" s="235"/>
      <c r="F80" s="15"/>
      <c r="G80" s="237"/>
      <c r="H80" s="236"/>
      <c r="I80" s="236"/>
      <c r="J80" s="236"/>
      <c r="K80" s="235"/>
      <c r="L80" s="15"/>
      <c r="M80" s="16"/>
    </row>
    <row r="81" spans="1:13" ht="12.75">
      <c r="A81" s="223">
        <f>A80+0.5</f>
        <v>38.5</v>
      </c>
      <c r="B81" s="234"/>
      <c r="C81" s="236"/>
      <c r="D81" s="226">
        <v>0</v>
      </c>
      <c r="E81" s="235"/>
      <c r="F81" s="15"/>
      <c r="G81" s="237"/>
      <c r="H81" s="236"/>
      <c r="I81" s="236"/>
      <c r="J81" s="236"/>
      <c r="K81" s="235"/>
      <c r="L81" s="15"/>
      <c r="M81" s="16"/>
    </row>
    <row r="82" spans="1:13" ht="12.75">
      <c r="A82" s="223">
        <f>A81+0.5</f>
        <v>39</v>
      </c>
      <c r="B82" s="234"/>
      <c r="C82" s="236"/>
      <c r="D82" s="238"/>
      <c r="E82" s="235"/>
      <c r="F82" s="15"/>
      <c r="G82" s="237"/>
      <c r="H82" s="236"/>
      <c r="I82" s="236"/>
      <c r="J82" s="236"/>
      <c r="K82" s="235"/>
      <c r="L82" s="15"/>
      <c r="M82" s="16"/>
    </row>
    <row r="83" spans="1:13" ht="12.75">
      <c r="A83" s="223">
        <f>A82+0.5</f>
        <v>39.5</v>
      </c>
      <c r="B83" s="234"/>
      <c r="C83" s="236"/>
      <c r="D83" s="238"/>
      <c r="E83" s="235"/>
      <c r="F83" s="15"/>
      <c r="G83" s="237"/>
      <c r="H83" s="236"/>
      <c r="I83" s="236"/>
      <c r="J83" s="236"/>
      <c r="K83" s="235"/>
      <c r="L83" s="15"/>
      <c r="M83" s="16"/>
    </row>
    <row r="84" spans="1:13" ht="13.5" thickBot="1">
      <c r="A84" s="223">
        <f>A83+0.5</f>
        <v>40</v>
      </c>
      <c r="B84" s="234"/>
      <c r="C84" s="236"/>
      <c r="D84" s="238"/>
      <c r="E84" s="235"/>
      <c r="F84" s="15"/>
      <c r="G84" s="237"/>
      <c r="H84" s="236"/>
      <c r="I84" s="236"/>
      <c r="J84" s="236"/>
      <c r="K84" s="235"/>
      <c r="L84" s="15"/>
      <c r="M84" s="16"/>
    </row>
    <row r="85" spans="1:13" ht="39.75" thickBot="1" thickTop="1">
      <c r="A85" s="239" t="s">
        <v>145</v>
      </c>
      <c r="B85" s="240">
        <f>SUM(B4:B84)</f>
        <v>477.9326305182728</v>
      </c>
      <c r="C85" s="240">
        <f>SUM(C4:C84)</f>
        <v>478</v>
      </c>
      <c r="D85" s="240">
        <f aca="true" t="shared" si="2" ref="D85:M85">SUM(D4:D84)</f>
        <v>478</v>
      </c>
      <c r="E85" s="241">
        <f t="shared" si="2"/>
        <v>689</v>
      </c>
      <c r="F85" s="241">
        <f t="shared" si="2"/>
        <v>689</v>
      </c>
      <c r="G85" s="241">
        <f t="shared" si="2"/>
        <v>689</v>
      </c>
      <c r="H85" s="240">
        <f t="shared" si="2"/>
        <v>351</v>
      </c>
      <c r="I85" s="240">
        <f t="shared" si="2"/>
        <v>351</v>
      </c>
      <c r="J85" s="240">
        <f t="shared" si="2"/>
        <v>351</v>
      </c>
      <c r="K85" s="241">
        <f t="shared" si="2"/>
        <v>319</v>
      </c>
      <c r="L85" s="241">
        <f t="shared" si="2"/>
        <v>319</v>
      </c>
      <c r="M85" s="242">
        <f t="shared" si="2"/>
        <v>319</v>
      </c>
    </row>
    <row r="86" ht="13.5" thickTop="1"/>
  </sheetData>
  <mergeCells count="5">
    <mergeCell ref="B2:M2"/>
    <mergeCell ref="B1:D1"/>
    <mergeCell ref="E1:G1"/>
    <mergeCell ref="H1:J1"/>
    <mergeCell ref="K1:M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1"/>
  <sheetViews>
    <sheetView workbookViewId="0" topLeftCell="P38">
      <selection activeCell="Z11" sqref="Z11"/>
    </sheetView>
  </sheetViews>
  <sheetFormatPr defaultColWidth="9.140625" defaultRowHeight="12.75"/>
  <sheetData>
    <row r="1" spans="1:30" ht="14.25" thickBot="1" thickTop="1">
      <c r="A1" s="353" t="s">
        <v>146</v>
      </c>
      <c r="B1" s="354"/>
      <c r="C1" s="354"/>
      <c r="D1" s="354"/>
      <c r="E1" s="354"/>
      <c r="F1" s="354"/>
      <c r="G1" s="354"/>
      <c r="H1" s="354"/>
      <c r="I1" s="355"/>
      <c r="J1" s="243"/>
      <c r="K1" s="353" t="s">
        <v>147</v>
      </c>
      <c r="L1" s="354"/>
      <c r="M1" s="354"/>
      <c r="N1" s="354"/>
      <c r="O1" s="354"/>
      <c r="P1" s="354"/>
      <c r="Q1" s="354"/>
      <c r="R1" s="354"/>
      <c r="S1" s="355"/>
      <c r="T1" s="243"/>
      <c r="U1" s="353" t="s">
        <v>148</v>
      </c>
      <c r="V1" s="354"/>
      <c r="W1" s="354"/>
      <c r="X1" s="354"/>
      <c r="Y1" s="354"/>
      <c r="Z1" s="354"/>
      <c r="AA1" s="354"/>
      <c r="AB1" s="354"/>
      <c r="AC1" s="355"/>
      <c r="AD1" s="243"/>
    </row>
    <row r="2" spans="1:30" ht="39.75" thickBot="1" thickTop="1">
      <c r="A2" s="244" t="s">
        <v>149</v>
      </c>
      <c r="B2" s="245" t="s">
        <v>150</v>
      </c>
      <c r="C2" s="246" t="s">
        <v>129</v>
      </c>
      <c r="D2" s="245" t="s">
        <v>59</v>
      </c>
      <c r="E2" s="245" t="s">
        <v>130</v>
      </c>
      <c r="F2" s="245" t="s">
        <v>151</v>
      </c>
      <c r="G2" s="245" t="s">
        <v>152</v>
      </c>
      <c r="H2" s="245" t="s">
        <v>153</v>
      </c>
      <c r="I2" s="247" t="s">
        <v>132</v>
      </c>
      <c r="J2" s="20"/>
      <c r="K2" s="248" t="s">
        <v>149</v>
      </c>
      <c r="L2" s="249" t="s">
        <v>150</v>
      </c>
      <c r="M2" s="250" t="s">
        <v>129</v>
      </c>
      <c r="N2" s="249" t="s">
        <v>59</v>
      </c>
      <c r="O2" s="249" t="s">
        <v>130</v>
      </c>
      <c r="P2" s="249" t="s">
        <v>151</v>
      </c>
      <c r="Q2" s="249" t="s">
        <v>152</v>
      </c>
      <c r="R2" s="249" t="s">
        <v>153</v>
      </c>
      <c r="S2" s="251" t="s">
        <v>132</v>
      </c>
      <c r="T2" s="20"/>
      <c r="U2" s="252" t="s">
        <v>149</v>
      </c>
      <c r="V2" s="253" t="s">
        <v>150</v>
      </c>
      <c r="W2" s="254" t="s">
        <v>129</v>
      </c>
      <c r="X2" s="253" t="s">
        <v>59</v>
      </c>
      <c r="Y2" s="253" t="s">
        <v>130</v>
      </c>
      <c r="Z2" s="253" t="s">
        <v>151</v>
      </c>
      <c r="AA2" s="253" t="s">
        <v>152</v>
      </c>
      <c r="AB2" s="253" t="s">
        <v>153</v>
      </c>
      <c r="AC2" s="255" t="s">
        <v>132</v>
      </c>
      <c r="AD2" s="20"/>
    </row>
    <row r="3" spans="1:30" ht="13.5" thickTop="1">
      <c r="A3" s="256">
        <v>0</v>
      </c>
      <c r="B3" s="257">
        <v>39</v>
      </c>
      <c r="C3" s="258">
        <f>(0.35*(0.5*1.225*PI()*(2^2)/4*A3^3)/1000)*B3</f>
        <v>0</v>
      </c>
      <c r="D3" s="259">
        <f>(0.246*(0.5*1.225*(14.52)*A3^3)/1000)*B3</f>
        <v>0</v>
      </c>
      <c r="E3" s="258">
        <f>(0.239*(0.5*1.225*PI()*(5.5^2)/4*A3^3)/1000)*B3</f>
        <v>0</v>
      </c>
      <c r="F3" s="259">
        <f>(0.2228*(0.5*1.225*PI()*(9^2)/4*A3^3)/1000)*B3</f>
        <v>0</v>
      </c>
      <c r="G3" s="260">
        <f>(0.14*(0.5*1.225*PI()*(7.92^2)/4*A3^3)/1000)*B3</f>
        <v>0</v>
      </c>
      <c r="H3" s="261">
        <f>(0.14*(0.5*1.225*PI()*(8.84^2)/4*A3^3)/1000)*B3</f>
        <v>0</v>
      </c>
      <c r="I3" s="262">
        <f>(0.14*(0.5*1.225*PI()*(10.4^2)/4*A3^3)/1000)*B3</f>
        <v>0</v>
      </c>
      <c r="J3" s="20"/>
      <c r="K3" s="263">
        <v>0</v>
      </c>
      <c r="L3" s="257">
        <v>39</v>
      </c>
      <c r="M3" s="264">
        <f>(0.35*(0.5*1.225*PI()*(2^2)/4*K3^3)/1000)*L3</f>
        <v>0</v>
      </c>
      <c r="N3" s="259">
        <f>(0.246*(0.5*1.225*(14.52)*K3^3)/1000)*L3</f>
        <v>0</v>
      </c>
      <c r="O3" s="264">
        <f>(0.239*(0.5*1.225*PI()*(5.5^2)/4*K3^3)/1000)*L3</f>
        <v>0</v>
      </c>
      <c r="P3" s="259">
        <f>(0.2228*(0.5*1.225*PI()*(9^2)/4*K3^3)/1000)*L3</f>
        <v>0</v>
      </c>
      <c r="Q3" s="265">
        <f>(0.14*(0.5*1.225*PI()*(7.92^2)/4*K3^3)/1000)*L3</f>
        <v>0</v>
      </c>
      <c r="R3" s="261">
        <f>(0.14*(0.5*1.225*PI()*(8.84^2)/4*K3^3)/1000)*L3</f>
        <v>0</v>
      </c>
      <c r="S3" s="266">
        <f>(0.14*(0.5*1.225*PI()*(10.4^2)/4*K3^3)/1000)*L3</f>
        <v>0</v>
      </c>
      <c r="T3" s="20"/>
      <c r="U3" s="267">
        <v>0</v>
      </c>
      <c r="V3" s="257">
        <v>39</v>
      </c>
      <c r="W3" s="268">
        <f>(0.35*(0.5*1.225*PI()*(2^2)/4*U3^3)/1000)*V3</f>
        <v>0</v>
      </c>
      <c r="X3" s="259">
        <f>(0.246*(0.5*1.225*(14.52)*U3^3)/1000)*V3</f>
        <v>0</v>
      </c>
      <c r="Y3" s="268">
        <f>(0.239*(0.5*1.225*PI()*(5.5^2)/4*U3^3)/1000)*V3</f>
        <v>0</v>
      </c>
      <c r="Z3" s="259">
        <f>(0.2228*(0.5*1.225*PI()*(9^2)/4*U3^3)/1000)*V3</f>
        <v>0</v>
      </c>
      <c r="AA3" s="269">
        <f>(0.14*(0.5*1.225*PI()*(7.92^2)/4*U3^3)/1000)*V3</f>
        <v>0</v>
      </c>
      <c r="AB3" s="261">
        <f>(0.14*(0.5*1.225*PI()*(8.84^2)/4*U3^3)/1000)*V3</f>
        <v>0</v>
      </c>
      <c r="AC3" s="270">
        <f>(0.14*(0.5*1.225*PI()*(10.4^2)/4*U3^3)/1000)*V3</f>
        <v>0</v>
      </c>
      <c r="AD3" s="20"/>
    </row>
    <row r="4" spans="1:30" ht="12.75">
      <c r="A4" s="256">
        <f>A3+0.5</f>
        <v>0.5</v>
      </c>
      <c r="B4" s="257">
        <v>0</v>
      </c>
      <c r="C4" s="258">
        <f aca="true" t="shared" si="0" ref="C4:C29">(0.35*(0.5*1.225*PI()*(2^2)/4*A4^3)/1000)*B4</f>
        <v>0</v>
      </c>
      <c r="D4" s="259">
        <f aca="true" t="shared" si="1" ref="D4:D31">(0.246*(0.5*1.225*(14.52)*A4^3)/1000)*B4</f>
        <v>0</v>
      </c>
      <c r="E4" s="258">
        <f aca="true" t="shared" si="2" ref="E4:E27">(0.239*(0.5*1.225*PI()*(5.5^2)/4*A4^3)/1000)*B4</f>
        <v>0</v>
      </c>
      <c r="F4" s="259">
        <f aca="true" t="shared" si="3" ref="F4:F27">(0.2228*(0.5*1.225*PI()*(9^2)/4*A4^3)/1000)*B4</f>
        <v>0</v>
      </c>
      <c r="G4" s="260">
        <f aca="true" t="shared" si="4" ref="G4:G45">(0.14*(0.5*1.225*PI()*(7.92^2)/4*A4^3)/1000)*B4</f>
        <v>0</v>
      </c>
      <c r="H4" s="261">
        <f aca="true" t="shared" si="5" ref="H4:H45">(0.14*(0.5*1.225*PI()*(8.84^2)/4*A4^3)/1000)*B4</f>
        <v>0</v>
      </c>
      <c r="I4" s="262">
        <f aca="true" t="shared" si="6" ref="I4:I31">(0.14*(0.5*1.225*PI()*(10.4^2)/4*A4^3)/1000)*B4</f>
        <v>0</v>
      </c>
      <c r="J4" s="20"/>
      <c r="K4" s="263">
        <f>K3+0.5</f>
        <v>0.5</v>
      </c>
      <c r="L4" s="257">
        <v>0</v>
      </c>
      <c r="M4" s="264">
        <f aca="true" t="shared" si="7" ref="M4:M29">(0.35*(0.5*1.225*PI()*(2^2)/4*K4^3)/1000)*L4</f>
        <v>0</v>
      </c>
      <c r="N4" s="259">
        <f>(0.246*(0.5*1.225*(14.52)*K4^3)/1000)*L4</f>
        <v>0</v>
      </c>
      <c r="O4" s="264">
        <f aca="true" t="shared" si="8" ref="O4:O27">(0.239*(0.5*1.225*PI()*(5.5^2)/4*K4^3)/1000)*L4</f>
        <v>0</v>
      </c>
      <c r="P4" s="259">
        <f>(0.2228*(0.5*1.225*PI()*(9^2)/4*K4^3)/1000)*L4</f>
        <v>0</v>
      </c>
      <c r="Q4" s="265">
        <f>(0.14*(0.5*1.225*PI()*(7.92^2)/4*K4^3)/1000)*L4</f>
        <v>0</v>
      </c>
      <c r="R4" s="261">
        <f>(0.14*(0.5*1.225*PI()*(8.84^2)/4*K4^3)/1000)*L4</f>
        <v>0</v>
      </c>
      <c r="S4" s="266">
        <f>(0.14*(0.5*1.225*PI()*(10.4^2)/4*K4^3)/1000)*L4</f>
        <v>0</v>
      </c>
      <c r="T4" s="20"/>
      <c r="U4" s="267">
        <f>U3+0.5</f>
        <v>0.5</v>
      </c>
      <c r="V4" s="257">
        <v>1</v>
      </c>
      <c r="W4" s="268">
        <f aca="true" t="shared" si="9" ref="W4:W29">(0.35*(0.5*1.225*PI()*(2^2)/4*U4^3)/1000)*V4</f>
        <v>8.418486563916399E-05</v>
      </c>
      <c r="X4" s="259">
        <f>(0.246*(0.5*1.225*(14.52)*U4^3)/1000)*V4</f>
        <v>0.000273475125</v>
      </c>
      <c r="Y4" s="268">
        <f aca="true" t="shared" si="10" ref="Y4:Y27">(0.239*(0.5*1.225*PI()*(5.5^2)/4*U4^3)/1000)*V4</f>
        <v>0.0004347396659676756</v>
      </c>
      <c r="Z4" s="259">
        <f>(0.2228*(0.5*1.225*PI()*(9^2)/4*U4^3)/1000)*V4</f>
        <v>0.001085191023726332</v>
      </c>
      <c r="AA4" s="269">
        <f>(0.14*(0.5*1.225*PI()*(7.92^2)/4*U4^3)/1000)*V4</f>
        <v>0.0005280613556028456</v>
      </c>
      <c r="AB4" s="261">
        <f>(0.14*(0.5*1.225*PI()*(8.84^2)/4*U4^3)/1000)*V4</f>
        <v>0.0006578676836291855</v>
      </c>
      <c r="AC4" s="270">
        <f>(0.14*(0.5*1.225*PI()*(10.4^2)/4*U4^3)/1000)*V4</f>
        <v>0.0009105435067531981</v>
      </c>
      <c r="AD4" s="20"/>
    </row>
    <row r="5" spans="1:30" ht="12.75">
      <c r="A5" s="256">
        <f aca="true" t="shared" si="11" ref="A5:A45">A4+0.5</f>
        <v>1</v>
      </c>
      <c r="B5" s="257">
        <v>29</v>
      </c>
      <c r="C5" s="258">
        <f t="shared" si="0"/>
        <v>0.019530888828286047</v>
      </c>
      <c r="D5" s="259">
        <f aca="true" t="shared" si="12" ref="D5:I5">D3</f>
        <v>0</v>
      </c>
      <c r="E5" s="258">
        <f>(0.239*(0.5*1.225*PI()*(5.5^2)/4*A3^3)/1000)*B5</f>
        <v>0</v>
      </c>
      <c r="F5" s="259">
        <f>F3</f>
        <v>0</v>
      </c>
      <c r="G5" s="260">
        <f t="shared" si="12"/>
        <v>0</v>
      </c>
      <c r="H5" s="261">
        <f t="shared" si="12"/>
        <v>0</v>
      </c>
      <c r="I5" s="262">
        <f t="shared" si="12"/>
        <v>0</v>
      </c>
      <c r="J5" s="20"/>
      <c r="K5" s="263">
        <f aca="true" t="shared" si="13" ref="K5:K56">K4+0.5</f>
        <v>1</v>
      </c>
      <c r="L5" s="257">
        <v>17</v>
      </c>
      <c r="M5" s="264">
        <f t="shared" si="7"/>
        <v>0.011449141726926303</v>
      </c>
      <c r="N5" s="259">
        <f aca="true" t="shared" si="14" ref="N5:S5">N3</f>
        <v>0</v>
      </c>
      <c r="O5" s="264">
        <f>(0.239*(0.5*1.225*PI()*(5.5^2)/4*K3^3)/1000)*L5</f>
        <v>0</v>
      </c>
      <c r="P5" s="259">
        <f>P3</f>
        <v>0</v>
      </c>
      <c r="Q5" s="265">
        <f t="shared" si="14"/>
        <v>0</v>
      </c>
      <c r="R5" s="261">
        <f t="shared" si="14"/>
        <v>0</v>
      </c>
      <c r="S5" s="266">
        <f t="shared" si="14"/>
        <v>0</v>
      </c>
      <c r="T5" s="20"/>
      <c r="U5" s="267">
        <f aca="true" t="shared" si="15" ref="U5:U68">U4+0.5</f>
        <v>1</v>
      </c>
      <c r="V5" s="257">
        <v>26</v>
      </c>
      <c r="W5" s="268">
        <f t="shared" si="9"/>
        <v>0.017510452052946112</v>
      </c>
      <c r="X5" s="259">
        <f aca="true" t="shared" si="16" ref="X5:AC5">X3</f>
        <v>0</v>
      </c>
      <c r="Y5" s="268">
        <f>(0.239*(0.5*1.225*PI()*(5.5^2)/4*U3^3)/1000)*V5</f>
        <v>0</v>
      </c>
      <c r="Z5" s="259">
        <f>Z3</f>
        <v>0</v>
      </c>
      <c r="AA5" s="269">
        <f t="shared" si="16"/>
        <v>0</v>
      </c>
      <c r="AB5" s="261">
        <f t="shared" si="16"/>
        <v>0</v>
      </c>
      <c r="AC5" s="270">
        <f t="shared" si="16"/>
        <v>0</v>
      </c>
      <c r="AD5" s="20"/>
    </row>
    <row r="6" spans="1:30" ht="12.75">
      <c r="A6" s="256">
        <f t="shared" si="11"/>
        <v>1.5</v>
      </c>
      <c r="B6" s="257">
        <v>0</v>
      </c>
      <c r="C6" s="258">
        <f t="shared" si="0"/>
        <v>0</v>
      </c>
      <c r="D6" s="259">
        <f t="shared" si="1"/>
        <v>0</v>
      </c>
      <c r="E6" s="258">
        <f t="shared" si="2"/>
        <v>0</v>
      </c>
      <c r="F6" s="259">
        <f t="shared" si="3"/>
        <v>0</v>
      </c>
      <c r="G6" s="260">
        <f t="shared" si="4"/>
        <v>0</v>
      </c>
      <c r="H6" s="261">
        <f t="shared" si="5"/>
        <v>0</v>
      </c>
      <c r="I6" s="262">
        <f t="shared" si="6"/>
        <v>0</v>
      </c>
      <c r="J6" s="20"/>
      <c r="K6" s="263">
        <f t="shared" si="13"/>
        <v>1.5</v>
      </c>
      <c r="L6" s="257">
        <v>0</v>
      </c>
      <c r="M6" s="264">
        <f t="shared" si="7"/>
        <v>0</v>
      </c>
      <c r="N6" s="259">
        <f aca="true" t="shared" si="17" ref="N6:N31">(0.246*(0.5*1.225*(14.52)*K6^3)/1000)*L6</f>
        <v>0</v>
      </c>
      <c r="O6" s="264">
        <f t="shared" si="8"/>
        <v>0</v>
      </c>
      <c r="P6" s="259">
        <f aca="true" t="shared" si="18" ref="P6:P27">(0.2228*(0.5*1.225*PI()*(9^2)/4*K6^3)/1000)*L6</f>
        <v>0</v>
      </c>
      <c r="Q6" s="265">
        <f aca="true" t="shared" si="19" ref="Q6:Q56">(0.14*(0.5*1.225*PI()*(7.92^2)/4*K6^3)/1000)*L6</f>
        <v>0</v>
      </c>
      <c r="R6" s="261">
        <f aca="true" t="shared" si="20" ref="R6:R56">(0.14*(0.5*1.225*PI()*(8.84^2)/4*K6^3)/1000)*L6</f>
        <v>0</v>
      </c>
      <c r="S6" s="266">
        <f>(0.14*(0.5*1.225*PI()*(10.4^2)/4*K6^3)/1000)*L6</f>
        <v>0</v>
      </c>
      <c r="T6" s="20"/>
      <c r="U6" s="267">
        <f t="shared" si="15"/>
        <v>1.5</v>
      </c>
      <c r="V6" s="257">
        <v>1</v>
      </c>
      <c r="W6" s="268">
        <f t="shared" si="9"/>
        <v>0.002272991372257428</v>
      </c>
      <c r="X6" s="259">
        <f aca="true" t="shared" si="21" ref="X6:X31">(0.246*(0.5*1.225*(14.52)*U6^3)/1000)*V6</f>
        <v>0.007383828374999999</v>
      </c>
      <c r="Y6" s="268">
        <f t="shared" si="10"/>
        <v>0.011737970981127242</v>
      </c>
      <c r="Z6" s="259">
        <f aca="true" t="shared" si="22" ref="Z6:Z27">(0.2228*(0.5*1.225*PI()*(9^2)/4*U6^3)/1000)*V6</f>
        <v>0.02930015764061097</v>
      </c>
      <c r="AA6" s="269">
        <f aca="true" t="shared" si="23" ref="AA6:AA69">(0.14*(0.5*1.225*PI()*(7.92^2)/4*U6^3)/1000)*V6</f>
        <v>0.014257656601276834</v>
      </c>
      <c r="AB6" s="261">
        <f aca="true" t="shared" si="24" ref="AB6:AB56">(0.14*(0.5*1.225*PI()*(8.84^2)/4*U6^3)/1000)*V6</f>
        <v>0.017762427457988006</v>
      </c>
      <c r="AC6" s="270">
        <f>(0.14*(0.5*1.225*PI()*(10.4^2)/4*U6^3)/1000)*V6</f>
        <v>0.024584674682336344</v>
      </c>
      <c r="AD6" s="20"/>
    </row>
    <row r="7" spans="1:30" ht="12.75">
      <c r="A7" s="256">
        <f t="shared" si="11"/>
        <v>2</v>
      </c>
      <c r="B7" s="257">
        <v>14</v>
      </c>
      <c r="C7" s="258">
        <f t="shared" si="0"/>
        <v>0.07542963961269093</v>
      </c>
      <c r="D7" s="259">
        <f t="shared" si="1"/>
        <v>0.24503371200000001</v>
      </c>
      <c r="E7" s="258">
        <f t="shared" si="2"/>
        <v>0.38952674070703736</v>
      </c>
      <c r="F7" s="259">
        <f t="shared" si="3"/>
        <v>0.9723311572587935</v>
      </c>
      <c r="G7" s="260">
        <f t="shared" si="4"/>
        <v>0.47314297462014965</v>
      </c>
      <c r="H7" s="261">
        <f t="shared" si="5"/>
        <v>0.5894494445317502</v>
      </c>
      <c r="I7" s="262">
        <f>I3</f>
        <v>0</v>
      </c>
      <c r="J7" s="20"/>
      <c r="K7" s="263">
        <f t="shared" si="13"/>
        <v>2</v>
      </c>
      <c r="L7" s="257">
        <v>12</v>
      </c>
      <c r="M7" s="264">
        <f t="shared" si="7"/>
        <v>0.06465397681087795</v>
      </c>
      <c r="N7" s="259">
        <f t="shared" si="17"/>
        <v>0.21002889600000002</v>
      </c>
      <c r="O7" s="264">
        <f t="shared" si="8"/>
        <v>0.3338800634631749</v>
      </c>
      <c r="P7" s="259">
        <f t="shared" si="18"/>
        <v>0.833426706221823</v>
      </c>
      <c r="Q7" s="265">
        <f t="shared" si="19"/>
        <v>0.4055511211029854</v>
      </c>
      <c r="R7" s="261">
        <f t="shared" si="20"/>
        <v>0.5052423810272144</v>
      </c>
      <c r="S7" s="266">
        <f>S3</f>
        <v>0</v>
      </c>
      <c r="T7" s="20"/>
      <c r="U7" s="267">
        <f t="shared" si="15"/>
        <v>2</v>
      </c>
      <c r="V7" s="257">
        <v>19</v>
      </c>
      <c r="W7" s="268">
        <f t="shared" si="9"/>
        <v>0.10236879661722341</v>
      </c>
      <c r="X7" s="259">
        <f t="shared" si="21"/>
        <v>0.33254575200000003</v>
      </c>
      <c r="Y7" s="268">
        <f t="shared" si="10"/>
        <v>0.5286434338166935</v>
      </c>
      <c r="Z7" s="259">
        <f t="shared" si="22"/>
        <v>1.3195922848512196</v>
      </c>
      <c r="AA7" s="269">
        <f t="shared" si="23"/>
        <v>0.6421226084130602</v>
      </c>
      <c r="AB7" s="261">
        <f t="shared" si="24"/>
        <v>0.7999671032930896</v>
      </c>
      <c r="AC7" s="270">
        <f>AC3</f>
        <v>0</v>
      </c>
      <c r="AD7" s="20"/>
    </row>
    <row r="8" spans="1:30" ht="12.75">
      <c r="A8" s="256">
        <f t="shared" si="11"/>
        <v>2.5</v>
      </c>
      <c r="B8" s="257">
        <v>0</v>
      </c>
      <c r="C8" s="258">
        <f t="shared" si="0"/>
        <v>0</v>
      </c>
      <c r="D8" s="259">
        <f t="shared" si="1"/>
        <v>0</v>
      </c>
      <c r="E8" s="258">
        <f t="shared" si="2"/>
        <v>0</v>
      </c>
      <c r="F8" s="259">
        <f t="shared" si="3"/>
        <v>0</v>
      </c>
      <c r="G8" s="260">
        <f t="shared" si="4"/>
        <v>0</v>
      </c>
      <c r="H8" s="261">
        <f t="shared" si="5"/>
        <v>0</v>
      </c>
      <c r="I8" s="262">
        <f t="shared" si="6"/>
        <v>0</v>
      </c>
      <c r="J8" s="243"/>
      <c r="K8" s="263">
        <f t="shared" si="13"/>
        <v>2.5</v>
      </c>
      <c r="L8" s="257">
        <v>0</v>
      </c>
      <c r="M8" s="264">
        <f t="shared" si="7"/>
        <v>0</v>
      </c>
      <c r="N8" s="259">
        <f t="shared" si="17"/>
        <v>0</v>
      </c>
      <c r="O8" s="264">
        <f t="shared" si="8"/>
        <v>0</v>
      </c>
      <c r="P8" s="259">
        <f t="shared" si="18"/>
        <v>0</v>
      </c>
      <c r="Q8" s="265">
        <f t="shared" si="19"/>
        <v>0</v>
      </c>
      <c r="R8" s="261">
        <f t="shared" si="20"/>
        <v>0</v>
      </c>
      <c r="S8" s="266">
        <f aca="true" t="shared" si="25" ref="S8:S31">(0.14*(0.5*1.225*PI()*(10.4^2)/4*K8^3)/1000)*L8</f>
        <v>0</v>
      </c>
      <c r="T8" s="243"/>
      <c r="U8" s="267">
        <f t="shared" si="15"/>
        <v>2.5</v>
      </c>
      <c r="V8" s="257">
        <v>0</v>
      </c>
      <c r="W8" s="268">
        <f t="shared" si="9"/>
        <v>0</v>
      </c>
      <c r="X8" s="259">
        <f t="shared" si="21"/>
        <v>0</v>
      </c>
      <c r="Y8" s="268">
        <f t="shared" si="10"/>
        <v>0</v>
      </c>
      <c r="Z8" s="259">
        <f t="shared" si="22"/>
        <v>0</v>
      </c>
      <c r="AA8" s="269">
        <f t="shared" si="23"/>
        <v>0</v>
      </c>
      <c r="AB8" s="261">
        <f t="shared" si="24"/>
        <v>0</v>
      </c>
      <c r="AC8" s="270">
        <f aca="true" t="shared" si="26" ref="AC8:AC31">(0.14*(0.5*1.225*PI()*(10.4^2)/4*U8^3)/1000)*V8</f>
        <v>0</v>
      </c>
      <c r="AD8" s="243"/>
    </row>
    <row r="9" spans="1:30" ht="12.75">
      <c r="A9" s="256">
        <f t="shared" si="11"/>
        <v>3</v>
      </c>
      <c r="B9" s="257">
        <v>30</v>
      </c>
      <c r="C9" s="258">
        <f t="shared" si="0"/>
        <v>0.5455179293417827</v>
      </c>
      <c r="D9" s="259">
        <f t="shared" si="1"/>
        <v>1.7721188099999998</v>
      </c>
      <c r="E9" s="258">
        <f t="shared" si="2"/>
        <v>2.817113035470538</v>
      </c>
      <c r="F9" s="259">
        <f t="shared" si="3"/>
        <v>7.032037833746633</v>
      </c>
      <c r="G9" s="260">
        <f t="shared" si="4"/>
        <v>3.42183758430644</v>
      </c>
      <c r="H9" s="261">
        <f t="shared" si="5"/>
        <v>4.262982589917121</v>
      </c>
      <c r="I9" s="262">
        <f t="shared" si="6"/>
        <v>5.900321923760723</v>
      </c>
      <c r="J9" s="271"/>
      <c r="K9" s="263">
        <f t="shared" si="13"/>
        <v>3</v>
      </c>
      <c r="L9" s="257">
        <v>29</v>
      </c>
      <c r="M9" s="264">
        <f t="shared" si="7"/>
        <v>0.5273339983637233</v>
      </c>
      <c r="N9" s="259">
        <f t="shared" si="17"/>
        <v>1.7130481829999997</v>
      </c>
      <c r="O9" s="264">
        <f t="shared" si="8"/>
        <v>2.7232092676215203</v>
      </c>
      <c r="P9" s="259">
        <f t="shared" si="18"/>
        <v>6.797636572621745</v>
      </c>
      <c r="Q9" s="265">
        <f t="shared" si="19"/>
        <v>3.3077763314962256</v>
      </c>
      <c r="R9" s="261">
        <f t="shared" si="20"/>
        <v>4.120883170253217</v>
      </c>
      <c r="S9" s="266">
        <f t="shared" si="25"/>
        <v>5.703644526302032</v>
      </c>
      <c r="T9" s="271"/>
      <c r="U9" s="267">
        <f t="shared" si="15"/>
        <v>3</v>
      </c>
      <c r="V9" s="257">
        <v>0</v>
      </c>
      <c r="W9" s="268">
        <f t="shared" si="9"/>
        <v>0</v>
      </c>
      <c r="X9" s="259">
        <f t="shared" si="21"/>
        <v>0</v>
      </c>
      <c r="Y9" s="268">
        <f t="shared" si="10"/>
        <v>0</v>
      </c>
      <c r="Z9" s="259">
        <f t="shared" si="22"/>
        <v>0</v>
      </c>
      <c r="AA9" s="269">
        <f t="shared" si="23"/>
        <v>0</v>
      </c>
      <c r="AB9" s="261">
        <f t="shared" si="24"/>
        <v>0</v>
      </c>
      <c r="AC9" s="270">
        <f t="shared" si="26"/>
        <v>0</v>
      </c>
      <c r="AD9" s="271"/>
    </row>
    <row r="10" spans="1:30" ht="12.75">
      <c r="A10" s="256">
        <f t="shared" si="11"/>
        <v>3.5</v>
      </c>
      <c r="B10" s="257">
        <v>2</v>
      </c>
      <c r="C10" s="258">
        <f t="shared" si="0"/>
        <v>0.0577508178284665</v>
      </c>
      <c r="D10" s="259">
        <f t="shared" si="1"/>
        <v>0.18760393575</v>
      </c>
      <c r="E10" s="258">
        <f t="shared" si="2"/>
        <v>0.2982314108538255</v>
      </c>
      <c r="F10" s="259">
        <f t="shared" si="3"/>
        <v>0.7444410422762638</v>
      </c>
      <c r="G10" s="260">
        <f t="shared" si="4"/>
        <v>0.3622500899435521</v>
      </c>
      <c r="H10" s="261">
        <f t="shared" si="5"/>
        <v>0.45129723096962127</v>
      </c>
      <c r="I10" s="262">
        <f t="shared" si="6"/>
        <v>0.6246328456326938</v>
      </c>
      <c r="J10" s="243"/>
      <c r="K10" s="263">
        <f t="shared" si="13"/>
        <v>3.5</v>
      </c>
      <c r="L10" s="257">
        <v>0</v>
      </c>
      <c r="M10" s="264">
        <f t="shared" si="7"/>
        <v>0</v>
      </c>
      <c r="N10" s="259">
        <f t="shared" si="17"/>
        <v>0</v>
      </c>
      <c r="O10" s="264">
        <f t="shared" si="8"/>
        <v>0</v>
      </c>
      <c r="P10" s="259">
        <f t="shared" si="18"/>
        <v>0</v>
      </c>
      <c r="Q10" s="265">
        <f t="shared" si="19"/>
        <v>0</v>
      </c>
      <c r="R10" s="261">
        <f t="shared" si="20"/>
        <v>0</v>
      </c>
      <c r="S10" s="266">
        <f t="shared" si="25"/>
        <v>0</v>
      </c>
      <c r="T10" s="243"/>
      <c r="U10" s="267">
        <f t="shared" si="15"/>
        <v>3.5</v>
      </c>
      <c r="V10" s="257">
        <v>0</v>
      </c>
      <c r="W10" s="268">
        <f t="shared" si="9"/>
        <v>0</v>
      </c>
      <c r="X10" s="259">
        <f t="shared" si="21"/>
        <v>0</v>
      </c>
      <c r="Y10" s="268">
        <f t="shared" si="10"/>
        <v>0</v>
      </c>
      <c r="Z10" s="259">
        <f t="shared" si="22"/>
        <v>0</v>
      </c>
      <c r="AA10" s="269">
        <f t="shared" si="23"/>
        <v>0</v>
      </c>
      <c r="AB10" s="261">
        <f t="shared" si="24"/>
        <v>0</v>
      </c>
      <c r="AC10" s="270">
        <f t="shared" si="26"/>
        <v>0</v>
      </c>
      <c r="AD10" s="243"/>
    </row>
    <row r="11" spans="1:30" ht="12.75">
      <c r="A11" s="256">
        <f t="shared" si="11"/>
        <v>4</v>
      </c>
      <c r="B11" s="257">
        <v>15</v>
      </c>
      <c r="C11" s="258">
        <f t="shared" si="0"/>
        <v>0.6465397681087794</v>
      </c>
      <c r="D11" s="259">
        <f t="shared" si="1"/>
        <v>2.10028896</v>
      </c>
      <c r="E11" s="258">
        <f t="shared" si="2"/>
        <v>3.3388006346317485</v>
      </c>
      <c r="F11" s="259">
        <f t="shared" si="3"/>
        <v>8.33426706221823</v>
      </c>
      <c r="G11" s="260">
        <f t="shared" si="4"/>
        <v>4.055511211029854</v>
      </c>
      <c r="H11" s="261">
        <f t="shared" si="5"/>
        <v>5.052423810272145</v>
      </c>
      <c r="I11" s="262">
        <f t="shared" si="6"/>
        <v>6.992974131864561</v>
      </c>
      <c r="J11" s="20"/>
      <c r="K11" s="263">
        <f t="shared" si="13"/>
        <v>4</v>
      </c>
      <c r="L11" s="257">
        <v>15</v>
      </c>
      <c r="M11" s="264">
        <f t="shared" si="7"/>
        <v>0.6465397681087794</v>
      </c>
      <c r="N11" s="259">
        <f t="shared" si="17"/>
        <v>2.10028896</v>
      </c>
      <c r="O11" s="264">
        <f t="shared" si="8"/>
        <v>3.3388006346317485</v>
      </c>
      <c r="P11" s="259">
        <f t="shared" si="18"/>
        <v>8.33426706221823</v>
      </c>
      <c r="Q11" s="265">
        <f t="shared" si="19"/>
        <v>4.055511211029854</v>
      </c>
      <c r="R11" s="261">
        <f t="shared" si="20"/>
        <v>5.052423810272145</v>
      </c>
      <c r="S11" s="266">
        <f t="shared" si="25"/>
        <v>6.992974131864561</v>
      </c>
      <c r="T11" s="20"/>
      <c r="U11" s="267">
        <f t="shared" si="15"/>
        <v>4</v>
      </c>
      <c r="V11" s="257">
        <v>14</v>
      </c>
      <c r="W11" s="268">
        <f t="shared" si="9"/>
        <v>0.6034371169015275</v>
      </c>
      <c r="X11" s="259">
        <f t="shared" si="21"/>
        <v>1.9602696960000001</v>
      </c>
      <c r="Y11" s="268">
        <f t="shared" si="10"/>
        <v>3.116213925656299</v>
      </c>
      <c r="Z11" s="259">
        <f t="shared" si="22"/>
        <v>7.778649258070348</v>
      </c>
      <c r="AA11" s="269">
        <f t="shared" si="23"/>
        <v>3.785143796961197</v>
      </c>
      <c r="AB11" s="261">
        <f t="shared" si="24"/>
        <v>4.7155955562540015</v>
      </c>
      <c r="AC11" s="270">
        <f t="shared" si="26"/>
        <v>6.526775856406924</v>
      </c>
      <c r="AD11" s="20"/>
    </row>
    <row r="12" spans="1:30" ht="12.75">
      <c r="A12" s="256">
        <f t="shared" si="11"/>
        <v>4.5</v>
      </c>
      <c r="B12" s="257">
        <v>0</v>
      </c>
      <c r="C12" s="258">
        <f t="shared" si="0"/>
        <v>0</v>
      </c>
      <c r="D12" s="259">
        <f t="shared" si="1"/>
        <v>0</v>
      </c>
      <c r="E12" s="258">
        <f t="shared" si="2"/>
        <v>0</v>
      </c>
      <c r="F12" s="259">
        <f t="shared" si="3"/>
        <v>0</v>
      </c>
      <c r="G12" s="260">
        <f t="shared" si="4"/>
        <v>0</v>
      </c>
      <c r="H12" s="261">
        <f t="shared" si="5"/>
        <v>0</v>
      </c>
      <c r="I12" s="262">
        <f t="shared" si="6"/>
        <v>0</v>
      </c>
      <c r="J12" s="20"/>
      <c r="K12" s="263">
        <f t="shared" si="13"/>
        <v>4.5</v>
      </c>
      <c r="L12" s="257">
        <v>0</v>
      </c>
      <c r="M12" s="264">
        <f t="shared" si="7"/>
        <v>0</v>
      </c>
      <c r="N12" s="259">
        <f t="shared" si="17"/>
        <v>0</v>
      </c>
      <c r="O12" s="264">
        <f t="shared" si="8"/>
        <v>0</v>
      </c>
      <c r="P12" s="259">
        <f t="shared" si="18"/>
        <v>0</v>
      </c>
      <c r="Q12" s="265">
        <f t="shared" si="19"/>
        <v>0</v>
      </c>
      <c r="R12" s="261">
        <f t="shared" si="20"/>
        <v>0</v>
      </c>
      <c r="S12" s="266">
        <f t="shared" si="25"/>
        <v>0</v>
      </c>
      <c r="T12" s="20"/>
      <c r="U12" s="267">
        <f t="shared" si="15"/>
        <v>4.5</v>
      </c>
      <c r="V12" s="257">
        <v>2</v>
      </c>
      <c r="W12" s="268">
        <f t="shared" si="9"/>
        <v>0.12274153410190111</v>
      </c>
      <c r="X12" s="259">
        <f t="shared" si="21"/>
        <v>0.39872673225</v>
      </c>
      <c r="Y12" s="268">
        <f t="shared" si="10"/>
        <v>0.6338504329808711</v>
      </c>
      <c r="Z12" s="259">
        <f t="shared" si="22"/>
        <v>1.5822085125929923</v>
      </c>
      <c r="AA12" s="269">
        <f t="shared" si="23"/>
        <v>0.7699134564689489</v>
      </c>
      <c r="AB12" s="261">
        <f t="shared" si="24"/>
        <v>0.9591710827313525</v>
      </c>
      <c r="AC12" s="270">
        <f t="shared" si="26"/>
        <v>1.3275724328461627</v>
      </c>
      <c r="AD12" s="20"/>
    </row>
    <row r="13" spans="1:30" ht="12.75">
      <c r="A13" s="256">
        <f t="shared" si="11"/>
        <v>5</v>
      </c>
      <c r="B13" s="257">
        <v>43</v>
      </c>
      <c r="C13" s="258">
        <f t="shared" si="0"/>
        <v>3.6199492224840513</v>
      </c>
      <c r="D13" s="259">
        <f t="shared" si="1"/>
        <v>11.759430374999999</v>
      </c>
      <c r="E13" s="258">
        <f t="shared" si="2"/>
        <v>18.69380563661005</v>
      </c>
      <c r="F13" s="259">
        <f t="shared" si="3"/>
        <v>46.663214020232274</v>
      </c>
      <c r="G13" s="260">
        <f t="shared" si="4"/>
        <v>22.70663829092236</v>
      </c>
      <c r="H13" s="261">
        <f t="shared" si="5"/>
        <v>28.288310396054975</v>
      </c>
      <c r="I13" s="262">
        <f t="shared" si="6"/>
        <v>39.15337079038752</v>
      </c>
      <c r="J13" s="20"/>
      <c r="K13" s="263">
        <f t="shared" si="13"/>
        <v>5</v>
      </c>
      <c r="L13" s="257">
        <v>17</v>
      </c>
      <c r="M13" s="264">
        <f t="shared" si="7"/>
        <v>1.4311427158657877</v>
      </c>
      <c r="N13" s="259">
        <f t="shared" si="17"/>
        <v>4.649077125</v>
      </c>
      <c r="O13" s="264">
        <f t="shared" si="8"/>
        <v>7.390574321450485</v>
      </c>
      <c r="P13" s="259">
        <f t="shared" si="18"/>
        <v>18.448247403347644</v>
      </c>
      <c r="Q13" s="265">
        <f t="shared" si="19"/>
        <v>8.977043045248376</v>
      </c>
      <c r="R13" s="261">
        <f t="shared" si="20"/>
        <v>11.183750621696152</v>
      </c>
      <c r="S13" s="266">
        <f t="shared" si="25"/>
        <v>15.479239614804367</v>
      </c>
      <c r="T13" s="20"/>
      <c r="U13" s="267">
        <f t="shared" si="15"/>
        <v>5</v>
      </c>
      <c r="V13" s="257">
        <v>14</v>
      </c>
      <c r="W13" s="268">
        <f t="shared" si="9"/>
        <v>1.1785881189482958</v>
      </c>
      <c r="X13" s="259">
        <f t="shared" si="21"/>
        <v>3.8286517499999997</v>
      </c>
      <c r="Y13" s="268">
        <f t="shared" si="10"/>
        <v>6.086355323547458</v>
      </c>
      <c r="Z13" s="259">
        <f t="shared" si="22"/>
        <v>15.192674332168648</v>
      </c>
      <c r="AA13" s="269">
        <f t="shared" si="23"/>
        <v>7.392858978439839</v>
      </c>
      <c r="AB13" s="261">
        <f t="shared" si="24"/>
        <v>9.210147570808596</v>
      </c>
      <c r="AC13" s="270">
        <f t="shared" si="26"/>
        <v>12.747609094544773</v>
      </c>
      <c r="AD13" s="20"/>
    </row>
    <row r="14" spans="1:30" ht="12.75">
      <c r="A14" s="256">
        <f t="shared" si="11"/>
        <v>5.5</v>
      </c>
      <c r="B14" s="257">
        <v>0</v>
      </c>
      <c r="C14" s="258">
        <f t="shared" si="0"/>
        <v>0</v>
      </c>
      <c r="D14" s="259">
        <f t="shared" si="1"/>
        <v>0</v>
      </c>
      <c r="E14" s="258">
        <f t="shared" si="2"/>
        <v>0</v>
      </c>
      <c r="F14" s="259">
        <f t="shared" si="3"/>
        <v>0</v>
      </c>
      <c r="G14" s="260">
        <f t="shared" si="4"/>
        <v>0</v>
      </c>
      <c r="H14" s="261">
        <f t="shared" si="5"/>
        <v>0</v>
      </c>
      <c r="I14" s="262">
        <f t="shared" si="6"/>
        <v>0</v>
      </c>
      <c r="J14" s="20"/>
      <c r="K14" s="263">
        <f t="shared" si="13"/>
        <v>5.5</v>
      </c>
      <c r="L14" s="257">
        <v>0</v>
      </c>
      <c r="M14" s="264">
        <f t="shared" si="7"/>
        <v>0</v>
      </c>
      <c r="N14" s="259">
        <f t="shared" si="17"/>
        <v>0</v>
      </c>
      <c r="O14" s="264">
        <f t="shared" si="8"/>
        <v>0</v>
      </c>
      <c r="P14" s="259">
        <f t="shared" si="18"/>
        <v>0</v>
      </c>
      <c r="Q14" s="265">
        <f t="shared" si="19"/>
        <v>0</v>
      </c>
      <c r="R14" s="261">
        <f t="shared" si="20"/>
        <v>0</v>
      </c>
      <c r="S14" s="266">
        <f t="shared" si="25"/>
        <v>0</v>
      </c>
      <c r="T14" s="20"/>
      <c r="U14" s="267">
        <f t="shared" si="15"/>
        <v>5.5</v>
      </c>
      <c r="V14" s="257">
        <v>0</v>
      </c>
      <c r="W14" s="268">
        <f t="shared" si="9"/>
        <v>0</v>
      </c>
      <c r="X14" s="259">
        <f t="shared" si="21"/>
        <v>0</v>
      </c>
      <c r="Y14" s="268">
        <f t="shared" si="10"/>
        <v>0</v>
      </c>
      <c r="Z14" s="259">
        <f t="shared" si="22"/>
        <v>0</v>
      </c>
      <c r="AA14" s="269">
        <f t="shared" si="23"/>
        <v>0</v>
      </c>
      <c r="AB14" s="261">
        <f t="shared" si="24"/>
        <v>0</v>
      </c>
      <c r="AC14" s="270">
        <f t="shared" si="26"/>
        <v>0</v>
      </c>
      <c r="AD14" s="20"/>
    </row>
    <row r="15" spans="1:30" ht="12.75">
      <c r="A15" s="256">
        <f t="shared" si="11"/>
        <v>6</v>
      </c>
      <c r="B15" s="257">
        <v>29.01790660622309</v>
      </c>
      <c r="C15" s="258">
        <f t="shared" si="0"/>
        <v>4.2212768868426815</v>
      </c>
      <c r="D15" s="259">
        <f t="shared" si="1"/>
        <v>13.712847499656318</v>
      </c>
      <c r="E15" s="258">
        <f t="shared" si="2"/>
        <v>21.799126123322054</v>
      </c>
      <c r="F15" s="259">
        <f t="shared" si="3"/>
        <v>54.41467122962323</v>
      </c>
      <c r="G15" s="260">
        <f t="shared" si="4"/>
        <v>26.478550251484883</v>
      </c>
      <c r="H15" s="261">
        <f t="shared" si="5"/>
        <v>32.98742150884535</v>
      </c>
      <c r="I15" s="262">
        <f t="shared" si="6"/>
        <v>45.65733080809046</v>
      </c>
      <c r="J15" s="20"/>
      <c r="K15" s="263">
        <f t="shared" si="13"/>
        <v>6</v>
      </c>
      <c r="L15" s="257">
        <v>23</v>
      </c>
      <c r="M15" s="264">
        <f t="shared" si="7"/>
        <v>3.345843299962934</v>
      </c>
      <c r="N15" s="259">
        <f t="shared" si="17"/>
        <v>10.868995367999998</v>
      </c>
      <c r="O15" s="264">
        <f t="shared" si="8"/>
        <v>17.278293284219302</v>
      </c>
      <c r="P15" s="259">
        <f t="shared" si="18"/>
        <v>43.12983204697935</v>
      </c>
      <c r="Q15" s="265">
        <f t="shared" si="19"/>
        <v>20.9872705170795</v>
      </c>
      <c r="R15" s="261">
        <f t="shared" si="20"/>
        <v>26.146293218158345</v>
      </c>
      <c r="S15" s="266">
        <f t="shared" si="25"/>
        <v>36.1886411323991</v>
      </c>
      <c r="T15" s="20"/>
      <c r="U15" s="267">
        <f t="shared" si="15"/>
        <v>6</v>
      </c>
      <c r="V15" s="257">
        <v>13</v>
      </c>
      <c r="W15" s="268">
        <f t="shared" si="9"/>
        <v>1.8911288217181799</v>
      </c>
      <c r="X15" s="259">
        <f t="shared" si="21"/>
        <v>6.1433452079999995</v>
      </c>
      <c r="Y15" s="268">
        <f t="shared" si="10"/>
        <v>9.765991856297866</v>
      </c>
      <c r="Z15" s="259">
        <f t="shared" si="22"/>
        <v>24.37773115698833</v>
      </c>
      <c r="AA15" s="269">
        <f t="shared" si="23"/>
        <v>11.862370292262327</v>
      </c>
      <c r="AB15" s="261">
        <f t="shared" si="24"/>
        <v>14.778339645046021</v>
      </c>
      <c r="AC15" s="270">
        <f t="shared" si="26"/>
        <v>20.45444933570384</v>
      </c>
      <c r="AD15" s="20"/>
    </row>
    <row r="16" spans="1:30" ht="12.75">
      <c r="A16" s="256">
        <f t="shared" si="11"/>
        <v>6.5</v>
      </c>
      <c r="B16" s="257">
        <v>0</v>
      </c>
      <c r="C16" s="258">
        <f t="shared" si="0"/>
        <v>0</v>
      </c>
      <c r="D16" s="259">
        <f t="shared" si="1"/>
        <v>0</v>
      </c>
      <c r="E16" s="258">
        <f t="shared" si="2"/>
        <v>0</v>
      </c>
      <c r="F16" s="259">
        <f t="shared" si="3"/>
        <v>0</v>
      </c>
      <c r="G16" s="260">
        <f t="shared" si="4"/>
        <v>0</v>
      </c>
      <c r="H16" s="261">
        <f t="shared" si="5"/>
        <v>0</v>
      </c>
      <c r="I16" s="262">
        <f t="shared" si="6"/>
        <v>0</v>
      </c>
      <c r="J16" s="20"/>
      <c r="K16" s="263">
        <f t="shared" si="13"/>
        <v>6.5</v>
      </c>
      <c r="L16" s="257">
        <v>0</v>
      </c>
      <c r="M16" s="264">
        <f t="shared" si="7"/>
        <v>0</v>
      </c>
      <c r="N16" s="259">
        <f t="shared" si="17"/>
        <v>0</v>
      </c>
      <c r="O16" s="264">
        <f t="shared" si="8"/>
        <v>0</v>
      </c>
      <c r="P16" s="259">
        <f t="shared" si="18"/>
        <v>0</v>
      </c>
      <c r="Q16" s="265">
        <f t="shared" si="19"/>
        <v>0</v>
      </c>
      <c r="R16" s="261">
        <f t="shared" si="20"/>
        <v>0</v>
      </c>
      <c r="S16" s="266">
        <f t="shared" si="25"/>
        <v>0</v>
      </c>
      <c r="T16" s="20"/>
      <c r="U16" s="267">
        <f t="shared" si="15"/>
        <v>6.5</v>
      </c>
      <c r="V16" s="257">
        <v>0</v>
      </c>
      <c r="W16" s="268">
        <f t="shared" si="9"/>
        <v>0</v>
      </c>
      <c r="X16" s="259">
        <f t="shared" si="21"/>
        <v>0</v>
      </c>
      <c r="Y16" s="268">
        <f t="shared" si="10"/>
        <v>0</v>
      </c>
      <c r="Z16" s="259">
        <f t="shared" si="22"/>
        <v>0</v>
      </c>
      <c r="AA16" s="269">
        <f t="shared" si="23"/>
        <v>0</v>
      </c>
      <c r="AB16" s="261">
        <f t="shared" si="24"/>
        <v>0</v>
      </c>
      <c r="AC16" s="270">
        <f t="shared" si="26"/>
        <v>0</v>
      </c>
      <c r="AD16" s="20"/>
    </row>
    <row r="17" spans="1:30" ht="12.75">
      <c r="A17" s="256">
        <f t="shared" si="11"/>
        <v>7</v>
      </c>
      <c r="B17" s="257">
        <v>26.93886972613922</v>
      </c>
      <c r="C17" s="258">
        <f t="shared" si="0"/>
        <v>6.222967032236229</v>
      </c>
      <c r="D17" s="259">
        <f t="shared" si="1"/>
        <v>20.21535194112097</v>
      </c>
      <c r="E17" s="258">
        <f t="shared" si="2"/>
        <v>32.13606850093563</v>
      </c>
      <c r="F17" s="259">
        <f t="shared" si="3"/>
        <v>80.21760102668628</v>
      </c>
      <c r="G17" s="260">
        <f t="shared" si="4"/>
        <v>39.03443192508627</v>
      </c>
      <c r="H17" s="261">
        <f t="shared" si="5"/>
        <v>48.62974925143196</v>
      </c>
      <c r="I17" s="262">
        <f t="shared" si="6"/>
        <v>67.30761142066707</v>
      </c>
      <c r="J17" s="243"/>
      <c r="K17" s="263">
        <f t="shared" si="13"/>
        <v>7</v>
      </c>
      <c r="L17" s="257">
        <v>20</v>
      </c>
      <c r="M17" s="264">
        <f t="shared" si="7"/>
        <v>4.6200654262773195</v>
      </c>
      <c r="N17" s="259">
        <f t="shared" si="17"/>
        <v>15.00831486</v>
      </c>
      <c r="O17" s="264">
        <f t="shared" si="8"/>
        <v>23.85851286830604</v>
      </c>
      <c r="P17" s="259">
        <f t="shared" si="18"/>
        <v>59.55528338210111</v>
      </c>
      <c r="Q17" s="265">
        <f t="shared" si="19"/>
        <v>28.98000719548417</v>
      </c>
      <c r="R17" s="261">
        <f t="shared" si="20"/>
        <v>36.103778477569705</v>
      </c>
      <c r="S17" s="266">
        <f t="shared" si="25"/>
        <v>49.970627650615505</v>
      </c>
      <c r="T17" s="243"/>
      <c r="U17" s="267">
        <f t="shared" si="15"/>
        <v>7</v>
      </c>
      <c r="V17" s="257">
        <v>16</v>
      </c>
      <c r="W17" s="268">
        <f t="shared" si="9"/>
        <v>3.696052341021856</v>
      </c>
      <c r="X17" s="259">
        <f t="shared" si="21"/>
        <v>12.006651888</v>
      </c>
      <c r="Y17" s="268">
        <f t="shared" si="10"/>
        <v>19.08681029464483</v>
      </c>
      <c r="Z17" s="259">
        <f t="shared" si="22"/>
        <v>47.644226705680886</v>
      </c>
      <c r="AA17" s="269">
        <f t="shared" si="23"/>
        <v>23.184005756387336</v>
      </c>
      <c r="AB17" s="261">
        <f t="shared" si="24"/>
        <v>28.88302278205576</v>
      </c>
      <c r="AC17" s="270">
        <f t="shared" si="26"/>
        <v>39.976502120492405</v>
      </c>
      <c r="AD17" s="243"/>
    </row>
    <row r="18" spans="1:30" ht="12.75">
      <c r="A18" s="256">
        <f t="shared" si="11"/>
        <v>7.5</v>
      </c>
      <c r="B18" s="257">
        <v>29.990572918836264</v>
      </c>
      <c r="C18" s="258">
        <f t="shared" si="0"/>
        <v>8.52103918669651</v>
      </c>
      <c r="D18" s="259">
        <f t="shared" si="1"/>
        <v>27.680655412576222</v>
      </c>
      <c r="E18" s="258">
        <f t="shared" si="2"/>
        <v>44.00355932858507</v>
      </c>
      <c r="F18" s="259">
        <f t="shared" si="3"/>
        <v>109.84106428176759</v>
      </c>
      <c r="G18" s="260">
        <f t="shared" si="4"/>
        <v>53.449411244040014</v>
      </c>
      <c r="H18" s="261">
        <f t="shared" si="5"/>
        <v>66.5881719867911</v>
      </c>
      <c r="I18" s="262">
        <f t="shared" si="6"/>
        <v>92.16355984330949</v>
      </c>
      <c r="J18" s="271"/>
      <c r="K18" s="263">
        <f t="shared" si="13"/>
        <v>7.5</v>
      </c>
      <c r="L18" s="257">
        <v>0</v>
      </c>
      <c r="M18" s="264">
        <f t="shared" si="7"/>
        <v>0</v>
      </c>
      <c r="N18" s="259">
        <f t="shared" si="17"/>
        <v>0</v>
      </c>
      <c r="O18" s="264">
        <f t="shared" si="8"/>
        <v>0</v>
      </c>
      <c r="P18" s="259">
        <f t="shared" si="18"/>
        <v>0</v>
      </c>
      <c r="Q18" s="265">
        <f t="shared" si="19"/>
        <v>0</v>
      </c>
      <c r="R18" s="261">
        <f t="shared" si="20"/>
        <v>0</v>
      </c>
      <c r="S18" s="266">
        <f t="shared" si="25"/>
        <v>0</v>
      </c>
      <c r="T18" s="271"/>
      <c r="U18" s="267">
        <f t="shared" si="15"/>
        <v>7.5</v>
      </c>
      <c r="V18" s="257">
        <v>0</v>
      </c>
      <c r="W18" s="268">
        <f t="shared" si="9"/>
        <v>0</v>
      </c>
      <c r="X18" s="259">
        <f t="shared" si="21"/>
        <v>0</v>
      </c>
      <c r="Y18" s="268">
        <f t="shared" si="10"/>
        <v>0</v>
      </c>
      <c r="Z18" s="259">
        <f t="shared" si="22"/>
        <v>0</v>
      </c>
      <c r="AA18" s="269">
        <f t="shared" si="23"/>
        <v>0</v>
      </c>
      <c r="AB18" s="261">
        <f t="shared" si="24"/>
        <v>0</v>
      </c>
      <c r="AC18" s="270">
        <f t="shared" si="26"/>
        <v>0</v>
      </c>
      <c r="AD18" s="271"/>
    </row>
    <row r="19" spans="1:30" ht="12.75">
      <c r="A19" s="256">
        <f t="shared" si="11"/>
        <v>8</v>
      </c>
      <c r="B19" s="257">
        <v>32.01790660622309</v>
      </c>
      <c r="C19" s="258">
        <f t="shared" si="0"/>
        <v>11.04045328667522</v>
      </c>
      <c r="D19" s="259">
        <f t="shared" si="1"/>
        <v>35.86498974259276</v>
      </c>
      <c r="E19" s="258">
        <f t="shared" si="2"/>
        <v>57.014083678100114</v>
      </c>
      <c r="F19" s="259">
        <f t="shared" si="3"/>
        <v>142.31775169569312</v>
      </c>
      <c r="G19" s="260">
        <f t="shared" si="4"/>
        <v>69.25278890413044</v>
      </c>
      <c r="H19" s="261">
        <f t="shared" si="5"/>
        <v>86.27628463592072</v>
      </c>
      <c r="I19" s="262">
        <f t="shared" si="6"/>
        <v>119.41354274867922</v>
      </c>
      <c r="J19" s="243"/>
      <c r="K19" s="263">
        <f t="shared" si="13"/>
        <v>8</v>
      </c>
      <c r="L19" s="257">
        <v>29</v>
      </c>
      <c r="M19" s="264">
        <f t="shared" si="7"/>
        <v>9.999815080082456</v>
      </c>
      <c r="N19" s="259">
        <f t="shared" si="17"/>
        <v>32.484469248</v>
      </c>
      <c r="O19" s="264">
        <f t="shared" si="8"/>
        <v>51.64011648230438</v>
      </c>
      <c r="P19" s="259">
        <f t="shared" si="18"/>
        <v>128.9033305623086</v>
      </c>
      <c r="Q19" s="265">
        <f t="shared" si="19"/>
        <v>62.72524006392841</v>
      </c>
      <c r="R19" s="261">
        <f t="shared" si="20"/>
        <v>78.14415493220918</v>
      </c>
      <c r="S19" s="266">
        <f t="shared" si="25"/>
        <v>108.15799990617188</v>
      </c>
      <c r="T19" s="243"/>
      <c r="U19" s="267">
        <f t="shared" si="15"/>
        <v>8</v>
      </c>
      <c r="V19" s="257">
        <v>20</v>
      </c>
      <c r="W19" s="268">
        <f t="shared" si="9"/>
        <v>6.896424193160314</v>
      </c>
      <c r="X19" s="259">
        <f t="shared" si="21"/>
        <v>22.40308224</v>
      </c>
      <c r="Y19" s="268">
        <f t="shared" si="10"/>
        <v>35.613873436071984</v>
      </c>
      <c r="Z19" s="259">
        <f t="shared" si="22"/>
        <v>88.89884866366111</v>
      </c>
      <c r="AA19" s="269">
        <f t="shared" si="23"/>
        <v>43.25878625098511</v>
      </c>
      <c r="AB19" s="261">
        <f t="shared" si="24"/>
        <v>53.89252064290288</v>
      </c>
      <c r="AC19" s="270">
        <f t="shared" si="26"/>
        <v>74.59172407322198</v>
      </c>
      <c r="AD19" s="243"/>
    </row>
    <row r="20" spans="1:30" ht="12.75">
      <c r="A20" s="256">
        <f t="shared" si="11"/>
        <v>8.5</v>
      </c>
      <c r="B20" s="257">
        <v>0</v>
      </c>
      <c r="C20" s="258">
        <f t="shared" si="0"/>
        <v>0</v>
      </c>
      <c r="D20" s="259">
        <f t="shared" si="1"/>
        <v>0</v>
      </c>
      <c r="E20" s="258">
        <f t="shared" si="2"/>
        <v>0</v>
      </c>
      <c r="F20" s="259">
        <f t="shared" si="3"/>
        <v>0</v>
      </c>
      <c r="G20" s="260">
        <f t="shared" si="4"/>
        <v>0</v>
      </c>
      <c r="H20" s="261">
        <f t="shared" si="5"/>
        <v>0</v>
      </c>
      <c r="I20" s="262">
        <f t="shared" si="6"/>
        <v>0</v>
      </c>
      <c r="J20" s="20"/>
      <c r="K20" s="263">
        <f t="shared" si="13"/>
        <v>8.5</v>
      </c>
      <c r="L20" s="257">
        <v>25</v>
      </c>
      <c r="M20" s="264">
        <f t="shared" si="7"/>
        <v>10.340006122130317</v>
      </c>
      <c r="N20" s="259">
        <f t="shared" si="17"/>
        <v>33.58958222812499</v>
      </c>
      <c r="O20" s="264">
        <f t="shared" si="8"/>
        <v>53.39689947247975</v>
      </c>
      <c r="P20" s="259">
        <f t="shared" si="18"/>
        <v>133.28858748918674</v>
      </c>
      <c r="Q20" s="265">
        <f t="shared" si="19"/>
        <v>64.85913600191952</v>
      </c>
      <c r="R20" s="261">
        <f t="shared" si="20"/>
        <v>80.80259824175471</v>
      </c>
      <c r="S20" s="266">
        <f t="shared" si="25"/>
        <v>111.83750621696156</v>
      </c>
      <c r="T20" s="20"/>
      <c r="U20" s="267">
        <f t="shared" si="15"/>
        <v>8.5</v>
      </c>
      <c r="V20" s="257">
        <v>0</v>
      </c>
      <c r="W20" s="268">
        <f t="shared" si="9"/>
        <v>0</v>
      </c>
      <c r="X20" s="259">
        <f t="shared" si="21"/>
        <v>0</v>
      </c>
      <c r="Y20" s="268">
        <f t="shared" si="10"/>
        <v>0</v>
      </c>
      <c r="Z20" s="259">
        <f t="shared" si="22"/>
        <v>0</v>
      </c>
      <c r="AA20" s="269">
        <f t="shared" si="23"/>
        <v>0</v>
      </c>
      <c r="AB20" s="261">
        <f t="shared" si="24"/>
        <v>0</v>
      </c>
      <c r="AC20" s="270">
        <f t="shared" si="26"/>
        <v>0</v>
      </c>
      <c r="AD20" s="20"/>
    </row>
    <row r="21" spans="1:30" ht="12.75">
      <c r="A21" s="256">
        <f t="shared" si="11"/>
        <v>9</v>
      </c>
      <c r="B21" s="257">
        <v>28.960412723096322</v>
      </c>
      <c r="C21" s="258">
        <f t="shared" si="0"/>
        <v>14.218581943428232</v>
      </c>
      <c r="D21" s="259">
        <f t="shared" si="1"/>
        <v>46.18916291876608</v>
      </c>
      <c r="E21" s="258">
        <f t="shared" si="2"/>
        <v>73.42628057535732</v>
      </c>
      <c r="F21" s="259">
        <f t="shared" si="3"/>
        <v>183.28564615475761</v>
      </c>
      <c r="G21" s="260">
        <f t="shared" si="4"/>
        <v>89.18804584162567</v>
      </c>
      <c r="H21" s="261">
        <f t="shared" si="5"/>
        <v>111.11196171183654</v>
      </c>
      <c r="I21" s="262">
        <f t="shared" si="6"/>
        <v>153.7881823001198</v>
      </c>
      <c r="J21" s="20"/>
      <c r="K21" s="263">
        <f t="shared" si="13"/>
        <v>9</v>
      </c>
      <c r="L21" s="257">
        <v>32</v>
      </c>
      <c r="M21" s="264">
        <f t="shared" si="7"/>
        <v>15.710916365043342</v>
      </c>
      <c r="N21" s="259">
        <f t="shared" si="17"/>
        <v>51.037021728</v>
      </c>
      <c r="O21" s="264">
        <f t="shared" si="8"/>
        <v>81.1328554215515</v>
      </c>
      <c r="P21" s="259">
        <f t="shared" si="18"/>
        <v>202.52268961190302</v>
      </c>
      <c r="Q21" s="265">
        <f t="shared" si="19"/>
        <v>98.54892242802546</v>
      </c>
      <c r="R21" s="261">
        <f t="shared" si="20"/>
        <v>122.77389858961313</v>
      </c>
      <c r="S21" s="266">
        <f t="shared" si="25"/>
        <v>169.92927140430882</v>
      </c>
      <c r="T21" s="20"/>
      <c r="U21" s="267">
        <f t="shared" si="15"/>
        <v>9</v>
      </c>
      <c r="V21" s="257">
        <v>0</v>
      </c>
      <c r="W21" s="268">
        <f t="shared" si="9"/>
        <v>0</v>
      </c>
      <c r="X21" s="259">
        <f t="shared" si="21"/>
        <v>0</v>
      </c>
      <c r="Y21" s="268">
        <f t="shared" si="10"/>
        <v>0</v>
      </c>
      <c r="Z21" s="259">
        <f t="shared" si="22"/>
        <v>0</v>
      </c>
      <c r="AA21" s="269">
        <f t="shared" si="23"/>
        <v>0</v>
      </c>
      <c r="AB21" s="261">
        <f t="shared" si="24"/>
        <v>0</v>
      </c>
      <c r="AC21" s="270">
        <f t="shared" si="26"/>
        <v>0</v>
      </c>
      <c r="AD21" s="20"/>
    </row>
    <row r="22" spans="1:30" ht="12.75">
      <c r="A22" s="256">
        <f t="shared" si="11"/>
        <v>9.5</v>
      </c>
      <c r="B22" s="257">
        <v>30.00019438235039</v>
      </c>
      <c r="C22" s="258">
        <f t="shared" si="0"/>
        <v>17.32283204360379</v>
      </c>
      <c r="D22" s="259">
        <f t="shared" si="1"/>
        <v>56.27334108703099</v>
      </c>
      <c r="E22" s="258">
        <f t="shared" si="2"/>
        <v>89.45696069088892</v>
      </c>
      <c r="F22" s="259">
        <f t="shared" si="3"/>
        <v>223.3012038032206</v>
      </c>
      <c r="G22" s="260">
        <f t="shared" si="4"/>
        <v>108.65988918999088</v>
      </c>
      <c r="H22" s="261">
        <f t="shared" si="5"/>
        <v>135.37031037466446</v>
      </c>
      <c r="I22" s="262">
        <f t="shared" si="6"/>
        <v>187.36375138361862</v>
      </c>
      <c r="J22" s="20"/>
      <c r="K22" s="263">
        <f t="shared" si="13"/>
        <v>9.5</v>
      </c>
      <c r="L22" s="257">
        <v>0</v>
      </c>
      <c r="M22" s="264">
        <f t="shared" si="7"/>
        <v>0</v>
      </c>
      <c r="N22" s="259">
        <f t="shared" si="17"/>
        <v>0</v>
      </c>
      <c r="O22" s="264">
        <f t="shared" si="8"/>
        <v>0</v>
      </c>
      <c r="P22" s="259">
        <f t="shared" si="18"/>
        <v>0</v>
      </c>
      <c r="Q22" s="265">
        <f t="shared" si="19"/>
        <v>0</v>
      </c>
      <c r="R22" s="261">
        <f t="shared" si="20"/>
        <v>0</v>
      </c>
      <c r="S22" s="266">
        <f t="shared" si="25"/>
        <v>0</v>
      </c>
      <c r="T22" s="20"/>
      <c r="U22" s="267">
        <f t="shared" si="15"/>
        <v>9.5</v>
      </c>
      <c r="V22" s="257">
        <v>18</v>
      </c>
      <c r="W22" s="268">
        <f t="shared" si="9"/>
        <v>10.393631881542465</v>
      </c>
      <c r="X22" s="259">
        <f t="shared" si="21"/>
        <v>33.76378588275</v>
      </c>
      <c r="Y22" s="268">
        <f t="shared" si="10"/>
        <v>53.67382863970117</v>
      </c>
      <c r="Z22" s="259">
        <f t="shared" si="22"/>
        <v>133.97985417130042</v>
      </c>
      <c r="AA22" s="269">
        <f t="shared" si="23"/>
        <v>65.19551108543854</v>
      </c>
      <c r="AB22" s="261">
        <f t="shared" si="24"/>
        <v>81.2216599562265</v>
      </c>
      <c r="AC22" s="270">
        <f t="shared" si="26"/>
        <v>112.41752243076334</v>
      </c>
      <c r="AD22" s="20"/>
    </row>
    <row r="23" spans="1:30" ht="12.75">
      <c r="A23" s="256">
        <f t="shared" si="11"/>
        <v>10</v>
      </c>
      <c r="B23" s="257">
        <v>26</v>
      </c>
      <c r="C23" s="258">
        <f t="shared" si="0"/>
        <v>17.510452052946107</v>
      </c>
      <c r="D23" s="259">
        <f t="shared" si="1"/>
        <v>56.882825999999994</v>
      </c>
      <c r="E23" s="258">
        <f t="shared" si="2"/>
        <v>90.42585052127653</v>
      </c>
      <c r="F23" s="259">
        <f t="shared" si="3"/>
        <v>225.71973293507705</v>
      </c>
      <c r="G23" s="260">
        <f t="shared" si="4"/>
        <v>109.83676196539189</v>
      </c>
      <c r="H23" s="261">
        <f t="shared" si="5"/>
        <v>136.83647819487058</v>
      </c>
      <c r="I23" s="262">
        <f t="shared" si="6"/>
        <v>189.3930494046652</v>
      </c>
      <c r="J23" s="20"/>
      <c r="K23" s="263">
        <f t="shared" si="13"/>
        <v>10</v>
      </c>
      <c r="L23" s="257">
        <v>32</v>
      </c>
      <c r="M23" s="264">
        <f t="shared" si="7"/>
        <v>21.55132560362598</v>
      </c>
      <c r="N23" s="259">
        <f t="shared" si="17"/>
        <v>70.009632</v>
      </c>
      <c r="O23" s="264">
        <f t="shared" si="8"/>
        <v>111.29335448772495</v>
      </c>
      <c r="P23" s="259">
        <f t="shared" si="18"/>
        <v>277.808902073941</v>
      </c>
      <c r="Q23" s="265">
        <f t="shared" si="19"/>
        <v>135.18370703432848</v>
      </c>
      <c r="R23" s="261">
        <f t="shared" si="20"/>
        <v>168.41412700907148</v>
      </c>
      <c r="S23" s="266">
        <f t="shared" si="25"/>
        <v>233.0991377288187</v>
      </c>
      <c r="T23" s="20"/>
      <c r="U23" s="267">
        <f t="shared" si="15"/>
        <v>10</v>
      </c>
      <c r="V23" s="257">
        <v>0</v>
      </c>
      <c r="W23" s="268">
        <f t="shared" si="9"/>
        <v>0</v>
      </c>
      <c r="X23" s="259">
        <f t="shared" si="21"/>
        <v>0</v>
      </c>
      <c r="Y23" s="268">
        <f t="shared" si="10"/>
        <v>0</v>
      </c>
      <c r="Z23" s="259">
        <f t="shared" si="22"/>
        <v>0</v>
      </c>
      <c r="AA23" s="269">
        <f t="shared" si="23"/>
        <v>0</v>
      </c>
      <c r="AB23" s="261">
        <f t="shared" si="24"/>
        <v>0</v>
      </c>
      <c r="AC23" s="270">
        <f t="shared" si="26"/>
        <v>0</v>
      </c>
      <c r="AD23" s="20"/>
    </row>
    <row r="24" spans="1:30" ht="12.75">
      <c r="A24" s="256">
        <f t="shared" si="11"/>
        <v>10.5</v>
      </c>
      <c r="B24" s="257">
        <v>0</v>
      </c>
      <c r="C24" s="258">
        <f t="shared" si="0"/>
        <v>0</v>
      </c>
      <c r="D24" s="259">
        <f t="shared" si="1"/>
        <v>0</v>
      </c>
      <c r="E24" s="258">
        <f t="shared" si="2"/>
        <v>0</v>
      </c>
      <c r="F24" s="259">
        <f t="shared" si="3"/>
        <v>0</v>
      </c>
      <c r="G24" s="260">
        <f t="shared" si="4"/>
        <v>0</v>
      </c>
      <c r="H24" s="261">
        <f t="shared" si="5"/>
        <v>0</v>
      </c>
      <c r="I24" s="262">
        <f t="shared" si="6"/>
        <v>0</v>
      </c>
      <c r="J24" s="20"/>
      <c r="K24" s="263">
        <f t="shared" si="13"/>
        <v>10.5</v>
      </c>
      <c r="L24" s="257">
        <v>0</v>
      </c>
      <c r="M24" s="264">
        <f t="shared" si="7"/>
        <v>0</v>
      </c>
      <c r="N24" s="259">
        <f t="shared" si="17"/>
        <v>0</v>
      </c>
      <c r="O24" s="264">
        <f t="shared" si="8"/>
        <v>0</v>
      </c>
      <c r="P24" s="259">
        <f t="shared" si="18"/>
        <v>0</v>
      </c>
      <c r="Q24" s="265">
        <f t="shared" si="19"/>
        <v>0</v>
      </c>
      <c r="R24" s="261">
        <f t="shared" si="20"/>
        <v>0</v>
      </c>
      <c r="S24" s="266">
        <f t="shared" si="25"/>
        <v>0</v>
      </c>
      <c r="T24" s="20"/>
      <c r="U24" s="267">
        <f t="shared" si="15"/>
        <v>10.5</v>
      </c>
      <c r="V24" s="257">
        <v>0</v>
      </c>
      <c r="W24" s="268">
        <f t="shared" si="9"/>
        <v>0</v>
      </c>
      <c r="X24" s="259">
        <f t="shared" si="21"/>
        <v>0</v>
      </c>
      <c r="Y24" s="268">
        <f t="shared" si="10"/>
        <v>0</v>
      </c>
      <c r="Z24" s="259">
        <f t="shared" si="22"/>
        <v>0</v>
      </c>
      <c r="AA24" s="269">
        <f t="shared" si="23"/>
        <v>0</v>
      </c>
      <c r="AB24" s="261">
        <f t="shared" si="24"/>
        <v>0</v>
      </c>
      <c r="AC24" s="270">
        <f t="shared" si="26"/>
        <v>0</v>
      </c>
      <c r="AD24" s="20"/>
    </row>
    <row r="25" spans="1:30" ht="12.75">
      <c r="A25" s="256">
        <f t="shared" si="11"/>
        <v>11</v>
      </c>
      <c r="B25" s="257">
        <v>21</v>
      </c>
      <c r="C25" s="258">
        <f t="shared" si="0"/>
        <v>18.82440943584218</v>
      </c>
      <c r="D25" s="259">
        <f t="shared" si="1"/>
        <v>61.151225751</v>
      </c>
      <c r="E25" s="258">
        <f t="shared" si="2"/>
        <v>97.21126722770002</v>
      </c>
      <c r="F25" s="259">
        <f t="shared" si="3"/>
        <v>242.65739443339766</v>
      </c>
      <c r="G25" s="260">
        <f t="shared" si="4"/>
        <v>118.07874360364112</v>
      </c>
      <c r="H25" s="261">
        <f t="shared" si="5"/>
        <v>147.10447700095492</v>
      </c>
      <c r="I25" s="262">
        <f t="shared" si="6"/>
        <v>203.6048124580691</v>
      </c>
      <c r="J25" s="20"/>
      <c r="K25" s="263">
        <f t="shared" si="13"/>
        <v>11</v>
      </c>
      <c r="L25" s="257">
        <v>29</v>
      </c>
      <c r="M25" s="264">
        <f t="shared" si="7"/>
        <v>25.995613030448727</v>
      </c>
      <c r="N25" s="259">
        <f t="shared" si="17"/>
        <v>84.446930799</v>
      </c>
      <c r="O25" s="264">
        <f t="shared" si="8"/>
        <v>134.2441309334905</v>
      </c>
      <c r="P25" s="259">
        <f t="shared" si="18"/>
        <v>335.0983065985015</v>
      </c>
      <c r="Q25" s="265">
        <f t="shared" si="19"/>
        <v>163.06112211931392</v>
      </c>
      <c r="R25" s="261">
        <f t="shared" si="20"/>
        <v>203.14427776322347</v>
      </c>
      <c r="S25" s="266">
        <f t="shared" si="25"/>
        <v>281.1685505373335</v>
      </c>
      <c r="T25" s="20"/>
      <c r="U25" s="267">
        <f t="shared" si="15"/>
        <v>11</v>
      </c>
      <c r="V25" s="257">
        <v>27</v>
      </c>
      <c r="W25" s="268">
        <f t="shared" si="9"/>
        <v>24.202812131797092</v>
      </c>
      <c r="X25" s="259">
        <f t="shared" si="21"/>
        <v>78.623004537</v>
      </c>
      <c r="Y25" s="268">
        <f t="shared" si="10"/>
        <v>124.98591500704288</v>
      </c>
      <c r="Z25" s="259">
        <f t="shared" si="22"/>
        <v>311.98807855722555</v>
      </c>
      <c r="AA25" s="269">
        <f t="shared" si="23"/>
        <v>151.8155274903957</v>
      </c>
      <c r="AB25" s="261">
        <f t="shared" si="24"/>
        <v>189.13432757265633</v>
      </c>
      <c r="AC25" s="270">
        <f t="shared" si="26"/>
        <v>261.7776160175174</v>
      </c>
      <c r="AD25" s="20"/>
    </row>
    <row r="26" spans="1:30" ht="12.75">
      <c r="A26" s="256">
        <f t="shared" si="11"/>
        <v>11.5</v>
      </c>
      <c r="B26" s="257">
        <v>15</v>
      </c>
      <c r="C26" s="258">
        <f t="shared" si="0"/>
        <v>15.364158903475621</v>
      </c>
      <c r="D26" s="259">
        <f t="shared" si="1"/>
        <v>49.910577688124995</v>
      </c>
      <c r="E26" s="258">
        <f t="shared" si="2"/>
        <v>79.34216273743064</v>
      </c>
      <c r="F26" s="259">
        <f t="shared" si="3"/>
        <v>198.05278778517422</v>
      </c>
      <c r="G26" s="260">
        <f t="shared" si="4"/>
        <v>96.37383770429734</v>
      </c>
      <c r="H26" s="261">
        <f t="shared" si="5"/>
        <v>120.0641416007445</v>
      </c>
      <c r="I26" s="262">
        <f t="shared" si="6"/>
        <v>166.1787426999924</v>
      </c>
      <c r="J26" s="243"/>
      <c r="K26" s="263">
        <f t="shared" si="13"/>
        <v>11.5</v>
      </c>
      <c r="L26" s="257">
        <v>0</v>
      </c>
      <c r="M26" s="264">
        <f t="shared" si="7"/>
        <v>0</v>
      </c>
      <c r="N26" s="259">
        <f t="shared" si="17"/>
        <v>0</v>
      </c>
      <c r="O26" s="264">
        <f t="shared" si="8"/>
        <v>0</v>
      </c>
      <c r="P26" s="259">
        <f t="shared" si="18"/>
        <v>0</v>
      </c>
      <c r="Q26" s="265">
        <f t="shared" si="19"/>
        <v>0</v>
      </c>
      <c r="R26" s="261">
        <f t="shared" si="20"/>
        <v>0</v>
      </c>
      <c r="S26" s="266">
        <f t="shared" si="25"/>
        <v>0</v>
      </c>
      <c r="T26" s="243"/>
      <c r="U26" s="267">
        <f t="shared" si="15"/>
        <v>11.5</v>
      </c>
      <c r="V26" s="257">
        <v>0</v>
      </c>
      <c r="W26" s="268">
        <f t="shared" si="9"/>
        <v>0</v>
      </c>
      <c r="X26" s="259">
        <f t="shared" si="21"/>
        <v>0</v>
      </c>
      <c r="Y26" s="268">
        <f t="shared" si="10"/>
        <v>0</v>
      </c>
      <c r="Z26" s="259">
        <f t="shared" si="22"/>
        <v>0</v>
      </c>
      <c r="AA26" s="269">
        <f t="shared" si="23"/>
        <v>0</v>
      </c>
      <c r="AB26" s="261">
        <f t="shared" si="24"/>
        <v>0</v>
      </c>
      <c r="AC26" s="270">
        <f t="shared" si="26"/>
        <v>0</v>
      </c>
      <c r="AD26" s="243"/>
    </row>
    <row r="27" spans="1:30" ht="12.75">
      <c r="A27" s="256">
        <f t="shared" si="11"/>
        <v>12</v>
      </c>
      <c r="B27" s="257">
        <v>15.01790660622309</v>
      </c>
      <c r="C27" s="258">
        <f t="shared" si="0"/>
        <v>17.47741293840021</v>
      </c>
      <c r="D27" s="259">
        <f t="shared" si="1"/>
        <v>56.77549820525056</v>
      </c>
      <c r="E27" s="258">
        <f t="shared" si="2"/>
        <v>90.25523299385637</v>
      </c>
      <c r="F27" s="259">
        <f t="shared" si="3"/>
        <v>225.29383986908644</v>
      </c>
      <c r="G27" s="260">
        <f t="shared" si="4"/>
        <v>109.62951949392671</v>
      </c>
      <c r="H27" s="261">
        <f t="shared" si="5"/>
        <v>136.57829205190475</v>
      </c>
      <c r="I27" s="262">
        <f t="shared" si="6"/>
        <v>189.03569834173672</v>
      </c>
      <c r="J27" s="271"/>
      <c r="K27" s="263">
        <f t="shared" si="13"/>
        <v>12</v>
      </c>
      <c r="L27" s="257">
        <v>30</v>
      </c>
      <c r="M27" s="264">
        <f t="shared" si="7"/>
        <v>34.91314747787409</v>
      </c>
      <c r="N27" s="259">
        <f t="shared" si="17"/>
        <v>113.41560383999999</v>
      </c>
      <c r="O27" s="264">
        <f t="shared" si="8"/>
        <v>180.29523427011443</v>
      </c>
      <c r="P27" s="259">
        <f t="shared" si="18"/>
        <v>450.05042135978454</v>
      </c>
      <c r="Q27" s="265">
        <f t="shared" si="19"/>
        <v>218.99760539561217</v>
      </c>
      <c r="R27" s="261">
        <f t="shared" si="20"/>
        <v>272.83088575469577</v>
      </c>
      <c r="S27" s="266">
        <f t="shared" si="25"/>
        <v>377.62060312068627</v>
      </c>
      <c r="T27" s="271"/>
      <c r="U27" s="267">
        <f t="shared" si="15"/>
        <v>12</v>
      </c>
      <c r="V27" s="257">
        <v>22</v>
      </c>
      <c r="W27" s="268">
        <f t="shared" si="9"/>
        <v>25.60297481710767</v>
      </c>
      <c r="X27" s="259">
        <f t="shared" si="21"/>
        <v>83.171442816</v>
      </c>
      <c r="Y27" s="268">
        <f t="shared" si="10"/>
        <v>132.21650513141725</v>
      </c>
      <c r="Z27" s="259">
        <f t="shared" si="22"/>
        <v>330.036975663842</v>
      </c>
      <c r="AA27" s="269">
        <f t="shared" si="23"/>
        <v>160.59824395678226</v>
      </c>
      <c r="AB27" s="261">
        <f t="shared" si="24"/>
        <v>200.0759828867769</v>
      </c>
      <c r="AC27" s="270">
        <f t="shared" si="26"/>
        <v>276.92177562183656</v>
      </c>
      <c r="AD27" s="271"/>
    </row>
    <row r="28" spans="1:30" ht="12.75">
      <c r="A28" s="256">
        <f t="shared" si="11"/>
        <v>12.5</v>
      </c>
      <c r="B28" s="257">
        <v>0</v>
      </c>
      <c r="C28" s="258">
        <f t="shared" si="0"/>
        <v>0</v>
      </c>
      <c r="D28" s="259">
        <f t="shared" si="1"/>
        <v>0</v>
      </c>
      <c r="E28" s="258">
        <f>(0.239*(0.5*1.225*PI()*(5.5^2)/4*A27^3)/1000)*B28</f>
        <v>0</v>
      </c>
      <c r="F28" s="259">
        <f>(0.2228*(0.5*1.225*PI()*(9^2)/4*A27^3)/1000)*B28</f>
        <v>0</v>
      </c>
      <c r="G28" s="260">
        <f t="shared" si="4"/>
        <v>0</v>
      </c>
      <c r="H28" s="261">
        <f t="shared" si="5"/>
        <v>0</v>
      </c>
      <c r="I28" s="262">
        <f t="shared" si="6"/>
        <v>0</v>
      </c>
      <c r="J28" s="243"/>
      <c r="K28" s="263">
        <f t="shared" si="13"/>
        <v>12.5</v>
      </c>
      <c r="L28" s="257">
        <v>0</v>
      </c>
      <c r="M28" s="264">
        <f t="shared" si="7"/>
        <v>0</v>
      </c>
      <c r="N28" s="259">
        <f t="shared" si="17"/>
        <v>0</v>
      </c>
      <c r="O28" s="264">
        <f>(0.239*(0.5*1.225*PI()*(5.5^2)/4*K27^3)/1000)*L28</f>
        <v>0</v>
      </c>
      <c r="P28" s="259">
        <f>(0.2228*(0.5*1.225*PI()*(9^2)/4*K27^3)/1000)*L28</f>
        <v>0</v>
      </c>
      <c r="Q28" s="265">
        <f t="shared" si="19"/>
        <v>0</v>
      </c>
      <c r="R28" s="261">
        <f t="shared" si="20"/>
        <v>0</v>
      </c>
      <c r="S28" s="266">
        <f t="shared" si="25"/>
        <v>0</v>
      </c>
      <c r="T28" s="243"/>
      <c r="U28" s="267">
        <f t="shared" si="15"/>
        <v>12.5</v>
      </c>
      <c r="V28" s="257">
        <v>0</v>
      </c>
      <c r="W28" s="268">
        <f t="shared" si="9"/>
        <v>0</v>
      </c>
      <c r="X28" s="259">
        <f t="shared" si="21"/>
        <v>0</v>
      </c>
      <c r="Y28" s="268">
        <f>(0.239*(0.5*1.225*PI()*(5.5^2)/4*U27^3)/1000)*V28</f>
        <v>0</v>
      </c>
      <c r="Z28" s="259">
        <f>(0.2228*(0.5*1.225*PI()*(9^2)/4*U27^3)/1000)*V28</f>
        <v>0</v>
      </c>
      <c r="AA28" s="269">
        <f t="shared" si="23"/>
        <v>0</v>
      </c>
      <c r="AB28" s="261">
        <f t="shared" si="24"/>
        <v>0</v>
      </c>
      <c r="AC28" s="270">
        <f t="shared" si="26"/>
        <v>0</v>
      </c>
      <c r="AD28" s="243"/>
    </row>
    <row r="29" spans="1:30" ht="12.75">
      <c r="A29" s="256">
        <f t="shared" si="11"/>
        <v>13</v>
      </c>
      <c r="B29" s="257">
        <v>12.983612873665509</v>
      </c>
      <c r="C29" s="258">
        <f t="shared" si="0"/>
        <v>19.2109846440092</v>
      </c>
      <c r="D29" s="259">
        <f t="shared" si="1"/>
        <v>62.40701801927434</v>
      </c>
      <c r="E29" s="258">
        <f>(0.239*(0.5*1.225*PI()*(5.5^2)/4*A27^3)/1000)*B29</f>
        <v>78.02945082433322</v>
      </c>
      <c r="F29" s="259">
        <f>(0.2228*(0.5*1.225*PI()*(9^2)/4*A27^3)/1000)*B29</f>
        <v>194.7760148188495</v>
      </c>
      <c r="G29" s="260">
        <f t="shared" si="4"/>
        <v>120.50359071739788</v>
      </c>
      <c r="H29" s="261">
        <f t="shared" si="5"/>
        <v>150.12539215968857</v>
      </c>
      <c r="I29" s="262">
        <f t="shared" si="6"/>
        <v>207.78600990960362</v>
      </c>
      <c r="J29" s="20"/>
      <c r="K29" s="263">
        <f t="shared" si="13"/>
        <v>13</v>
      </c>
      <c r="L29" s="257">
        <v>26</v>
      </c>
      <c r="M29" s="264">
        <f t="shared" si="7"/>
        <v>38.47046316032261</v>
      </c>
      <c r="N29" s="259">
        <f t="shared" si="17"/>
        <v>124.97156872199999</v>
      </c>
      <c r="O29" s="264">
        <f>(0.239*(0.5*1.225*PI()*(5.5^2)/4*K27^3)/1000)*L29</f>
        <v>156.25586970076586</v>
      </c>
      <c r="P29" s="259">
        <f>(0.2228*(0.5*1.225*PI()*(9^2)/4*K27^3)/1000)*L29</f>
        <v>390.04369851181326</v>
      </c>
      <c r="Q29" s="265">
        <f t="shared" si="19"/>
        <v>241.311366037966</v>
      </c>
      <c r="R29" s="261">
        <f t="shared" si="20"/>
        <v>300.6297425941307</v>
      </c>
      <c r="S29" s="266">
        <f t="shared" si="25"/>
        <v>416.09652954204944</v>
      </c>
      <c r="T29" s="20"/>
      <c r="U29" s="267">
        <f t="shared" si="15"/>
        <v>13</v>
      </c>
      <c r="V29" s="257">
        <v>31</v>
      </c>
      <c r="W29" s="268">
        <f t="shared" si="9"/>
        <v>45.868629152692336</v>
      </c>
      <c r="X29" s="259">
        <f t="shared" si="21"/>
        <v>149.004562707</v>
      </c>
      <c r="Y29" s="268">
        <f>(0.239*(0.5*1.225*PI()*(5.5^2)/4*U27^3)/1000)*V29</f>
        <v>186.3050754124516</v>
      </c>
      <c r="Z29" s="259">
        <f>(0.2228*(0.5*1.225*PI()*(9^2)/4*U27^3)/1000)*V29</f>
        <v>465.0521020717773</v>
      </c>
      <c r="AA29" s="269">
        <f t="shared" si="23"/>
        <v>287.7173979683441</v>
      </c>
      <c r="AB29" s="261">
        <f t="shared" si="24"/>
        <v>358.44315463146347</v>
      </c>
      <c r="AC29" s="270">
        <f t="shared" si="26"/>
        <v>496.1150929155205</v>
      </c>
      <c r="AD29" s="20"/>
    </row>
    <row r="30" spans="1:30" ht="12.75">
      <c r="A30" s="256">
        <f t="shared" si="11"/>
        <v>13.5</v>
      </c>
      <c r="B30" s="257">
        <v>0</v>
      </c>
      <c r="C30" s="258">
        <f>(0.35*(0.5*1.225*PI()*(2^2)/4*A29^3)/1000)*B30</f>
        <v>0</v>
      </c>
      <c r="D30" s="259">
        <f t="shared" si="1"/>
        <v>0</v>
      </c>
      <c r="E30" s="258">
        <f>(0.239*(0.5*1.225*PI()*(5.5^2)/4*A27^3)/1000)*B30</f>
        <v>0</v>
      </c>
      <c r="F30" s="259">
        <f>(0.2228*(0.5*1.225*PI()*(9^2)/4*A27^3)/1000)*B30</f>
        <v>0</v>
      </c>
      <c r="G30" s="260">
        <f t="shared" si="4"/>
        <v>0</v>
      </c>
      <c r="H30" s="261">
        <f t="shared" si="5"/>
        <v>0</v>
      </c>
      <c r="I30" s="262">
        <f t="shared" si="6"/>
        <v>0</v>
      </c>
      <c r="J30" s="20"/>
      <c r="K30" s="263">
        <f t="shared" si="13"/>
        <v>13.5</v>
      </c>
      <c r="L30" s="257">
        <v>0</v>
      </c>
      <c r="M30" s="264">
        <f>(0.35*(0.5*1.225*PI()*(2^2)/4*K29^3)/1000)*L30</f>
        <v>0</v>
      </c>
      <c r="N30" s="259">
        <f t="shared" si="17"/>
        <v>0</v>
      </c>
      <c r="O30" s="264">
        <f>(0.239*(0.5*1.225*PI()*(5.5^2)/4*K27^3)/1000)*L30</f>
        <v>0</v>
      </c>
      <c r="P30" s="259">
        <f>(0.2228*(0.5*1.225*PI()*(9^2)/4*K27^3)/1000)*L30</f>
        <v>0</v>
      </c>
      <c r="Q30" s="265">
        <f t="shared" si="19"/>
        <v>0</v>
      </c>
      <c r="R30" s="261">
        <f t="shared" si="20"/>
        <v>0</v>
      </c>
      <c r="S30" s="266">
        <f t="shared" si="25"/>
        <v>0</v>
      </c>
      <c r="T30" s="20"/>
      <c r="U30" s="267">
        <f t="shared" si="15"/>
        <v>13.5</v>
      </c>
      <c r="V30" s="257">
        <v>0</v>
      </c>
      <c r="W30" s="268">
        <f>(0.35*(0.5*1.225*PI()*(2^2)/4*U29^3)/1000)*V30</f>
        <v>0</v>
      </c>
      <c r="X30" s="259">
        <f t="shared" si="21"/>
        <v>0</v>
      </c>
      <c r="Y30" s="268">
        <f>(0.239*(0.5*1.225*PI()*(5.5^2)/4*U27^3)/1000)*V30</f>
        <v>0</v>
      </c>
      <c r="Z30" s="259">
        <f>(0.2228*(0.5*1.225*PI()*(9^2)/4*U27^3)/1000)*V30</f>
        <v>0</v>
      </c>
      <c r="AA30" s="269">
        <f t="shared" si="23"/>
        <v>0</v>
      </c>
      <c r="AB30" s="261">
        <f t="shared" si="24"/>
        <v>0</v>
      </c>
      <c r="AC30" s="270">
        <f t="shared" si="26"/>
        <v>0</v>
      </c>
      <c r="AD30" s="20"/>
    </row>
    <row r="31" spans="1:30" ht="12.75">
      <c r="A31" s="256">
        <f t="shared" si="11"/>
        <v>14</v>
      </c>
      <c r="B31" s="257">
        <v>16.005248075515787</v>
      </c>
      <c r="C31" s="258">
        <f>(0.35*(0.5*1.225*PI()*(2^2)/4*A29^3)/1000)*B31</f>
        <v>23.6818964023444</v>
      </c>
      <c r="D31" s="259">
        <f t="shared" si="1"/>
        <v>96.0847210119</v>
      </c>
      <c r="E31" s="258">
        <f>(0.239*(0.5*1.225*PI()*(5.5^2)/4*A27^3)/1000)*B31</f>
        <v>96.18899837754724</v>
      </c>
      <c r="F31" s="259">
        <f>(0.2228*(0.5*1.225*PI()*(9^2)/4*A27^3)/1000)*B31</f>
        <v>240.10562134512534</v>
      </c>
      <c r="G31" s="260">
        <f t="shared" si="4"/>
        <v>185.53288175758266</v>
      </c>
      <c r="H31" s="261">
        <f t="shared" si="5"/>
        <v>231.1399723987883</v>
      </c>
      <c r="I31" s="262">
        <f t="shared" si="6"/>
        <v>319.91691681493194</v>
      </c>
      <c r="J31" s="20"/>
      <c r="K31" s="263">
        <f t="shared" si="13"/>
        <v>14</v>
      </c>
      <c r="L31" s="257">
        <v>21</v>
      </c>
      <c r="M31" s="264">
        <f>(0.35*(0.5*1.225*PI()*(2^2)/4*K29^3)/1000)*L31</f>
        <v>31.072297167952875</v>
      </c>
      <c r="N31" s="259">
        <f t="shared" si="17"/>
        <v>126.069844824</v>
      </c>
      <c r="O31" s="264">
        <f>(0.239*(0.5*1.225*PI()*(5.5^2)/4*K27^3)/1000)*L31</f>
        <v>126.20666398908011</v>
      </c>
      <c r="P31" s="259">
        <f>(0.2228*(0.5*1.225*PI()*(9^2)/4*K27^3)/1000)*L31</f>
        <v>315.03529495184915</v>
      </c>
      <c r="Q31" s="265">
        <f t="shared" si="19"/>
        <v>243.43206044206704</v>
      </c>
      <c r="R31" s="261">
        <f t="shared" si="20"/>
        <v>303.2717392115855</v>
      </c>
      <c r="S31" s="266">
        <f t="shared" si="25"/>
        <v>419.75327226517027</v>
      </c>
      <c r="T31" s="20"/>
      <c r="U31" s="267">
        <f t="shared" si="15"/>
        <v>14</v>
      </c>
      <c r="V31" s="257">
        <v>31</v>
      </c>
      <c r="W31" s="268">
        <f>(0.35*(0.5*1.225*PI()*(2^2)/4*U29^3)/1000)*V31</f>
        <v>45.868629152692336</v>
      </c>
      <c r="X31" s="259">
        <f t="shared" si="21"/>
        <v>186.103104264</v>
      </c>
      <c r="Y31" s="268">
        <f>(0.239*(0.5*1.225*PI()*(5.5^2)/4*U27^3)/1000)*V31</f>
        <v>186.3050754124516</v>
      </c>
      <c r="Z31" s="259">
        <f>(0.2228*(0.5*1.225*PI()*(9^2)/4*U27^3)/1000)*V31</f>
        <v>465.0521020717773</v>
      </c>
      <c r="AA31" s="269">
        <f t="shared" si="23"/>
        <v>359.3520892240037</v>
      </c>
      <c r="AB31" s="261">
        <f t="shared" si="24"/>
        <v>447.6868531218643</v>
      </c>
      <c r="AC31" s="270">
        <f t="shared" si="26"/>
        <v>619.6357828676323</v>
      </c>
      <c r="AD31" s="20"/>
    </row>
    <row r="32" spans="1:30" ht="12.75">
      <c r="A32" s="256">
        <f t="shared" si="11"/>
        <v>14.5</v>
      </c>
      <c r="B32" s="257">
        <v>0</v>
      </c>
      <c r="C32" s="258">
        <f>(0.35*(0.5*1.225*PI()*(2^2)/4*A29^3)/1000)*B32</f>
        <v>0</v>
      </c>
      <c r="D32" s="259">
        <f>(0.246*(0.5*1.225*(14.52)*A31^3)/1000)*B32</f>
        <v>0</v>
      </c>
      <c r="E32" s="258">
        <f>(0.239*(0.5*1.225*PI()*(5.5^2)/4*A27^3)/1000)*B32</f>
        <v>0</v>
      </c>
      <c r="F32" s="259">
        <f>(0.2228*(0.5*1.225*PI()*(9^2)/4*A27^3)/1000)*B32</f>
        <v>0</v>
      </c>
      <c r="G32" s="260">
        <f t="shared" si="4"/>
        <v>0</v>
      </c>
      <c r="H32" s="261">
        <f t="shared" si="5"/>
        <v>0</v>
      </c>
      <c r="I32" s="262">
        <f>(0.14*(0.5*1.225*PI()*(10.4^2)/4*A31^3)/1000)*B32</f>
        <v>0</v>
      </c>
      <c r="J32" s="20"/>
      <c r="K32" s="263">
        <f t="shared" si="13"/>
        <v>14.5</v>
      </c>
      <c r="L32" s="257">
        <v>16</v>
      </c>
      <c r="M32" s="264">
        <f>(0.35*(0.5*1.225*PI()*(2^2)/4*K29^3)/1000)*L32</f>
        <v>23.674131175583142</v>
      </c>
      <c r="N32" s="259">
        <f>(0.246*(0.5*1.225*(14.52)*K31^3)/1000)*L32</f>
        <v>96.053215104</v>
      </c>
      <c r="O32" s="264">
        <f>(0.239*(0.5*1.225*PI()*(5.5^2)/4*K27^3)/1000)*L32</f>
        <v>96.15745827739437</v>
      </c>
      <c r="P32" s="259">
        <f>(0.2228*(0.5*1.225*PI()*(9^2)/4*K27^3)/1000)*L32</f>
        <v>240.02689139188507</v>
      </c>
      <c r="Q32" s="265">
        <f t="shared" si="19"/>
        <v>206.06221442876483</v>
      </c>
      <c r="R32" s="261">
        <f t="shared" si="20"/>
        <v>256.71575897651525</v>
      </c>
      <c r="S32" s="266">
        <f>(0.14*(0.5*1.225*PI()*(10.4^2)/4*K31^3)/1000)*L32</f>
        <v>319.81201696393924</v>
      </c>
      <c r="T32" s="20"/>
      <c r="U32" s="267">
        <f t="shared" si="15"/>
        <v>14.5</v>
      </c>
      <c r="V32" s="257">
        <v>0</v>
      </c>
      <c r="W32" s="268">
        <f>(0.35*(0.5*1.225*PI()*(2^2)/4*U29^3)/1000)*V32</f>
        <v>0</v>
      </c>
      <c r="X32" s="259">
        <f>(0.246*(0.5*1.225*(14.52)*U31^3)/1000)*V32</f>
        <v>0</v>
      </c>
      <c r="Y32" s="268">
        <f>(0.239*(0.5*1.225*PI()*(5.5^2)/4*U27^3)/1000)*V32</f>
        <v>0</v>
      </c>
      <c r="Z32" s="259">
        <f>(0.2228*(0.5*1.225*PI()*(9^2)/4*U27^3)/1000)*V32</f>
        <v>0</v>
      </c>
      <c r="AA32" s="269">
        <f t="shared" si="23"/>
        <v>0</v>
      </c>
      <c r="AB32" s="261">
        <f t="shared" si="24"/>
        <v>0</v>
      </c>
      <c r="AC32" s="270">
        <f>(0.14*(0.5*1.225*PI()*(10.4^2)/4*U31^3)/1000)*V32</f>
        <v>0</v>
      </c>
      <c r="AD32" s="20"/>
    </row>
    <row r="33" spans="1:30" ht="12.75">
      <c r="A33" s="256">
        <f t="shared" si="11"/>
        <v>15</v>
      </c>
      <c r="B33" s="257">
        <v>8</v>
      </c>
      <c r="C33" s="258">
        <f>(0.35*(0.5*1.225*PI()*(2^2)/4*A29^3)/1000)*B33</f>
        <v>11.837065587791571</v>
      </c>
      <c r="D33" s="259">
        <f>(0.246*(0.5*1.225*(14.52)*A31^3)/1000)*B33</f>
        <v>48.026607552</v>
      </c>
      <c r="E33" s="258">
        <f>(0.239*(0.5*1.225*PI()*(5.5^2)/4*A27^3)/1000)*B33</f>
        <v>48.078729138697184</v>
      </c>
      <c r="F33" s="259">
        <f>(0.2228*(0.5*1.225*PI()*(9^2)/4*A27^3)/1000)*B33</f>
        <v>120.01344569594254</v>
      </c>
      <c r="G33" s="260">
        <f t="shared" si="4"/>
        <v>114.06125281021467</v>
      </c>
      <c r="H33" s="261">
        <f t="shared" si="5"/>
        <v>142.09941966390406</v>
      </c>
      <c r="I33" s="262">
        <f>(0.14*(0.5*1.225*PI()*(10.4^2)/4*A31^3)/1000)*B33</f>
        <v>159.90600848196962</v>
      </c>
      <c r="J33" s="20"/>
      <c r="K33" s="263">
        <f t="shared" si="13"/>
        <v>15</v>
      </c>
      <c r="L33" s="257">
        <v>14</v>
      </c>
      <c r="M33" s="264">
        <f>(0.35*(0.5*1.225*PI()*(2^2)/4*K29^3)/1000)*L33</f>
        <v>20.71486477863525</v>
      </c>
      <c r="N33" s="259">
        <f>(0.246*(0.5*1.225*(14.52)*K31^3)/1000)*L33</f>
        <v>84.04656321600001</v>
      </c>
      <c r="O33" s="264">
        <f>(0.239*(0.5*1.225*PI()*(5.5^2)/4*K27^3)/1000)*L33</f>
        <v>84.13777599272007</v>
      </c>
      <c r="P33" s="259">
        <f>(0.2228*(0.5*1.225*PI()*(9^2)/4*K27^3)/1000)*L33</f>
        <v>210.02352996789944</v>
      </c>
      <c r="Q33" s="265">
        <f t="shared" si="19"/>
        <v>199.60719241787567</v>
      </c>
      <c r="R33" s="261">
        <f t="shared" si="20"/>
        <v>248.6739844118321</v>
      </c>
      <c r="S33" s="266">
        <f>(0.14*(0.5*1.225*PI()*(10.4^2)/4*K31^3)/1000)*L33</f>
        <v>279.83551484344684</v>
      </c>
      <c r="T33" s="20"/>
      <c r="U33" s="267">
        <f t="shared" si="15"/>
        <v>15</v>
      </c>
      <c r="V33" s="257">
        <v>29</v>
      </c>
      <c r="W33" s="268">
        <f>(0.35*(0.5*1.225*PI()*(2^2)/4*U29^3)/1000)*V33</f>
        <v>42.909362755744446</v>
      </c>
      <c r="X33" s="259">
        <f>(0.246*(0.5*1.225*(14.52)*U31^3)/1000)*V33</f>
        <v>174.096452376</v>
      </c>
      <c r="Y33" s="268">
        <f>(0.239*(0.5*1.225*PI()*(5.5^2)/4*U27^3)/1000)*V33</f>
        <v>174.2853931277773</v>
      </c>
      <c r="Z33" s="259">
        <f>(0.2228*(0.5*1.225*PI()*(9^2)/4*U27^3)/1000)*V33</f>
        <v>435.0487406477917</v>
      </c>
      <c r="AA33" s="269">
        <f t="shared" si="23"/>
        <v>413.47204143702817</v>
      </c>
      <c r="AB33" s="261">
        <f t="shared" si="24"/>
        <v>515.1103962816522</v>
      </c>
      <c r="AC33" s="270">
        <f>(0.14*(0.5*1.225*PI()*(10.4^2)/4*U31^3)/1000)*V33</f>
        <v>579.6592807471399</v>
      </c>
      <c r="AD33" s="20"/>
    </row>
    <row r="34" spans="1:30" ht="12.75">
      <c r="A34" s="256">
        <f t="shared" si="11"/>
        <v>15.5</v>
      </c>
      <c r="B34" s="257">
        <v>0</v>
      </c>
      <c r="C34" s="258">
        <f>(0.35*(0.5*1.225*PI()*(2^2)/4*A29^3)/1000)*B34</f>
        <v>0</v>
      </c>
      <c r="D34" s="259">
        <f>(0.246*(0.5*1.225*(14.52)*A31^3)/1000)*B34</f>
        <v>0</v>
      </c>
      <c r="E34" s="258">
        <f>(0.255*(0.5*1.225*PI()*(7^2)/4*A27^3)/1000)*B34</f>
        <v>0</v>
      </c>
      <c r="F34" s="259">
        <f>(0.2228*(0.5*1.225*PI()*(9^2)/4*A27^3)/1000)*B34</f>
        <v>0</v>
      </c>
      <c r="G34" s="260">
        <f t="shared" si="4"/>
        <v>0</v>
      </c>
      <c r="H34" s="261">
        <f t="shared" si="5"/>
        <v>0</v>
      </c>
      <c r="I34" s="262">
        <f>(0.14*(0.5*1.225*PI()*(10.4^2)/4*A31^3)/1000)*B34</f>
        <v>0</v>
      </c>
      <c r="J34" s="20"/>
      <c r="K34" s="263">
        <f t="shared" si="13"/>
        <v>15.5</v>
      </c>
      <c r="L34" s="257">
        <v>0</v>
      </c>
      <c r="M34" s="264">
        <f>(0.35*(0.5*1.225*PI()*(2^2)/4*K29^3)/1000)*L34</f>
        <v>0</v>
      </c>
      <c r="N34" s="259">
        <f>(0.246*(0.5*1.225*(14.52)*K31^3)/1000)*L34</f>
        <v>0</v>
      </c>
      <c r="O34" s="264">
        <f>(0.255*(0.5*1.225*PI()*(7^2)/4*K27^3)/1000)*L34</f>
        <v>0</v>
      </c>
      <c r="P34" s="259">
        <f>(0.2228*(0.5*1.225*PI()*(9^2)/4*K27^3)/1000)*L34</f>
        <v>0</v>
      </c>
      <c r="Q34" s="265">
        <f t="shared" si="19"/>
        <v>0</v>
      </c>
      <c r="R34" s="261">
        <f t="shared" si="20"/>
        <v>0</v>
      </c>
      <c r="S34" s="266">
        <f>(0.14*(0.5*1.225*PI()*(10.4^2)/4*K31^3)/1000)*L34</f>
        <v>0</v>
      </c>
      <c r="T34" s="20"/>
      <c r="U34" s="267">
        <f t="shared" si="15"/>
        <v>15.5</v>
      </c>
      <c r="V34" s="257">
        <v>0</v>
      </c>
      <c r="W34" s="268">
        <f>(0.35*(0.5*1.225*PI()*(2^2)/4*U29^3)/1000)*V34</f>
        <v>0</v>
      </c>
      <c r="X34" s="259">
        <f>(0.246*(0.5*1.225*(14.52)*U31^3)/1000)*V34</f>
        <v>0</v>
      </c>
      <c r="Y34" s="268">
        <f>(0.255*(0.5*1.225*PI()*(7^2)/4*U27^3)/1000)*V34</f>
        <v>0</v>
      </c>
      <c r="Z34" s="259">
        <f>(0.2228*(0.5*1.225*PI()*(9^2)/4*U27^3)/1000)*V34</f>
        <v>0</v>
      </c>
      <c r="AA34" s="269">
        <f t="shared" si="23"/>
        <v>0</v>
      </c>
      <c r="AB34" s="261">
        <f t="shared" si="24"/>
        <v>0</v>
      </c>
      <c r="AC34" s="270">
        <f>(0.14*(0.5*1.225*PI()*(10.4^2)/4*U31^3)/1000)*V34</f>
        <v>0</v>
      </c>
      <c r="AD34" s="20"/>
    </row>
    <row r="35" spans="1:30" ht="12.75">
      <c r="A35" s="256">
        <f t="shared" si="11"/>
        <v>16</v>
      </c>
      <c r="B35" s="257">
        <v>4</v>
      </c>
      <c r="C35" s="258">
        <f>(0.35*(0.5*1.225*PI()*(2^2)/4*A29^3)/1000)*B35</f>
        <v>5.9185327938957855</v>
      </c>
      <c r="D35" s="259">
        <f>(0.246*(0.5*1.225*(14.52)*A31^3)/1000)*B35</f>
        <v>24.013303776</v>
      </c>
      <c r="E35" s="258">
        <f>(0.255*(0.5*1.225*PI()*(7^2)/4*A27^3)/1000)*B35</f>
        <v>41.546645498670166</v>
      </c>
      <c r="F35" s="259">
        <f>(0.2228*(0.5*1.225*PI()*(9^2)/4*A27^3)/1000)*B35</f>
        <v>60.00672284797127</v>
      </c>
      <c r="G35" s="260">
        <f t="shared" si="4"/>
        <v>69.21405800157618</v>
      </c>
      <c r="H35" s="261">
        <f t="shared" si="5"/>
        <v>86.2280330286446</v>
      </c>
      <c r="I35" s="262">
        <f>(0.14*(0.5*1.225*PI()*(10.4^2)/4*A31^3)/1000)*B35</f>
        <v>79.95300424098481</v>
      </c>
      <c r="J35" s="20"/>
      <c r="K35" s="263">
        <f t="shared" si="13"/>
        <v>16</v>
      </c>
      <c r="L35" s="257">
        <v>13</v>
      </c>
      <c r="M35" s="264">
        <f>(0.35*(0.5*1.225*PI()*(2^2)/4*K29^3)/1000)*L35</f>
        <v>19.235231580161305</v>
      </c>
      <c r="N35" s="259">
        <f>(0.246*(0.5*1.225*(14.52)*K31^3)/1000)*L35</f>
        <v>78.043237272</v>
      </c>
      <c r="O35" s="264">
        <f>(0.255*(0.5*1.225*PI()*(7^2)/4*K27^3)/1000)*L35</f>
        <v>135.02659787067805</v>
      </c>
      <c r="P35" s="259">
        <f>(0.2228*(0.5*1.225*PI()*(9^2)/4*K27^3)/1000)*L35</f>
        <v>195.02184925590663</v>
      </c>
      <c r="Q35" s="265">
        <f t="shared" si="19"/>
        <v>224.94568850512258</v>
      </c>
      <c r="R35" s="261">
        <f t="shared" si="20"/>
        <v>280.24110734309494</v>
      </c>
      <c r="S35" s="266">
        <f>(0.14*(0.5*1.225*PI()*(10.4^2)/4*K31^3)/1000)*L35</f>
        <v>259.8472637832006</v>
      </c>
      <c r="T35" s="20"/>
      <c r="U35" s="267">
        <f t="shared" si="15"/>
        <v>16</v>
      </c>
      <c r="V35" s="257">
        <v>0</v>
      </c>
      <c r="W35" s="268">
        <f>(0.35*(0.5*1.225*PI()*(2^2)/4*U29^3)/1000)*V35</f>
        <v>0</v>
      </c>
      <c r="X35" s="259">
        <f>(0.246*(0.5*1.225*(14.52)*U31^3)/1000)*V35</f>
        <v>0</v>
      </c>
      <c r="Y35" s="268">
        <f>(0.255*(0.5*1.225*PI()*(7^2)/4*U27^3)/1000)*V35</f>
        <v>0</v>
      </c>
      <c r="Z35" s="259">
        <f>(0.2228*(0.5*1.225*PI()*(9^2)/4*U27^3)/1000)*V35</f>
        <v>0</v>
      </c>
      <c r="AA35" s="269">
        <f t="shared" si="23"/>
        <v>0</v>
      </c>
      <c r="AB35" s="261">
        <f t="shared" si="24"/>
        <v>0</v>
      </c>
      <c r="AC35" s="270">
        <f>(0.14*(0.5*1.225*PI()*(10.4^2)/4*U31^3)/1000)*V35</f>
        <v>0</v>
      </c>
      <c r="AD35" s="20"/>
    </row>
    <row r="36" spans="1:30" ht="12.75">
      <c r="A36" s="256">
        <f t="shared" si="11"/>
        <v>16.5</v>
      </c>
      <c r="B36" s="257">
        <v>0</v>
      </c>
      <c r="C36" s="258">
        <f>(0.35*(0.5*1.225*PI()*(2^2)/4*A29^3)/1000)*B36</f>
        <v>0</v>
      </c>
      <c r="D36" s="259">
        <f>(0.246*(0.5*1.225*(14.52)*A31^3)/1000)*B36</f>
        <v>0</v>
      </c>
      <c r="E36" s="258">
        <f>(0.255*(0.5*1.225*PI()*(7^2)/4*A27^3)/1000)*B36</f>
        <v>0</v>
      </c>
      <c r="F36" s="259">
        <f>(0.2228*(0.5*1.225*PI()*(9^2)/4*A27^3)/1000)*B36</f>
        <v>0</v>
      </c>
      <c r="G36" s="260">
        <f t="shared" si="4"/>
        <v>0</v>
      </c>
      <c r="H36" s="261">
        <f t="shared" si="5"/>
        <v>0</v>
      </c>
      <c r="I36" s="262">
        <f>(0.14*(0.5*1.225*PI()*(10.4^2)/4*A31^3)/1000)*B36</f>
        <v>0</v>
      </c>
      <c r="J36" s="20"/>
      <c r="K36" s="263">
        <f t="shared" si="13"/>
        <v>16.5</v>
      </c>
      <c r="L36" s="257">
        <v>0</v>
      </c>
      <c r="M36" s="264">
        <f>(0.35*(0.5*1.225*PI()*(2^2)/4*K29^3)/1000)*L36</f>
        <v>0</v>
      </c>
      <c r="N36" s="259">
        <f>(0.246*(0.5*1.225*(14.52)*K31^3)/1000)*L36</f>
        <v>0</v>
      </c>
      <c r="O36" s="264">
        <f>(0.255*(0.5*1.225*PI()*(7^2)/4*K27^3)/1000)*L36</f>
        <v>0</v>
      </c>
      <c r="P36" s="259">
        <f>(0.2228*(0.5*1.225*PI()*(9^2)/4*K27^3)/1000)*L36</f>
        <v>0</v>
      </c>
      <c r="Q36" s="265">
        <f t="shared" si="19"/>
        <v>0</v>
      </c>
      <c r="R36" s="261">
        <f t="shared" si="20"/>
        <v>0</v>
      </c>
      <c r="S36" s="266">
        <f>(0.14*(0.5*1.225*PI()*(10.4^2)/4*K31^3)/1000)*L36</f>
        <v>0</v>
      </c>
      <c r="T36" s="20"/>
      <c r="U36" s="267">
        <f t="shared" si="15"/>
        <v>16.5</v>
      </c>
      <c r="V36" s="257">
        <v>0</v>
      </c>
      <c r="W36" s="268">
        <f>(0.35*(0.5*1.225*PI()*(2^2)/4*U29^3)/1000)*V36</f>
        <v>0</v>
      </c>
      <c r="X36" s="259">
        <f>(0.246*(0.5*1.225*(14.52)*U31^3)/1000)*V36</f>
        <v>0</v>
      </c>
      <c r="Y36" s="268">
        <f>(0.255*(0.5*1.225*PI()*(7^2)/4*U27^3)/1000)*V36</f>
        <v>0</v>
      </c>
      <c r="Z36" s="259">
        <f>(0.2228*(0.5*1.225*PI()*(9^2)/4*U27^3)/1000)*V36</f>
        <v>0</v>
      </c>
      <c r="AA36" s="269">
        <f t="shared" si="23"/>
        <v>0</v>
      </c>
      <c r="AB36" s="261">
        <f t="shared" si="24"/>
        <v>0</v>
      </c>
      <c r="AC36" s="270">
        <f>(0.14*(0.5*1.225*PI()*(10.4^2)/4*U31^3)/1000)*V36</f>
        <v>0</v>
      </c>
      <c r="AD36" s="20"/>
    </row>
    <row r="37" spans="1:30" ht="12.75">
      <c r="A37" s="256">
        <f t="shared" si="11"/>
        <v>17</v>
      </c>
      <c r="B37" s="257">
        <v>3</v>
      </c>
      <c r="C37" s="258">
        <f>(0.35*(0.5*1.225*PI()*(2^2)/4*A29^3)/1000)*B37</f>
        <v>4.438899595421839</v>
      </c>
      <c r="D37" s="259">
        <f>(0.246*(0.5*1.225*(14.52)*A31^3)/1000)*B37</f>
        <v>18.009977832</v>
      </c>
      <c r="E37" s="258">
        <f>(0.255*(0.5*1.225*PI()*(7^2)/4*A27^3)/1000)*B37</f>
        <v>31.159984124002627</v>
      </c>
      <c r="F37" s="259">
        <f>(0.2228*(0.5*1.225*PI()*(9^2)/4*A27^3)/1000)*B37</f>
        <v>45.00504213597845</v>
      </c>
      <c r="G37" s="260">
        <f t="shared" si="4"/>
        <v>62.264770561842745</v>
      </c>
      <c r="H37" s="261">
        <f t="shared" si="5"/>
        <v>77.57049431208452</v>
      </c>
      <c r="I37" s="262">
        <f>(0.14*(0.5*1.225*PI()*(10.4^2)/4*A31^3)/1000)*B37</f>
        <v>59.96475318073861</v>
      </c>
      <c r="J37" s="20"/>
      <c r="K37" s="263">
        <f t="shared" si="13"/>
        <v>17</v>
      </c>
      <c r="L37" s="257">
        <v>10</v>
      </c>
      <c r="M37" s="264">
        <f>(0.35*(0.5*1.225*PI()*(2^2)/4*K29^3)/1000)*L37</f>
        <v>14.796331984739464</v>
      </c>
      <c r="N37" s="259">
        <f>(0.246*(0.5*1.225*(14.52)*K31^3)/1000)*L37</f>
        <v>60.03325944</v>
      </c>
      <c r="O37" s="264">
        <f>(0.255*(0.5*1.225*PI()*(7^2)/4*K27^3)/1000)*L37</f>
        <v>103.86661374667541</v>
      </c>
      <c r="P37" s="259">
        <f>(0.2228*(0.5*1.225*PI()*(9^2)/4*K27^3)/1000)*L37</f>
        <v>150.01680711992816</v>
      </c>
      <c r="Q37" s="265">
        <f t="shared" si="19"/>
        <v>207.5492352061425</v>
      </c>
      <c r="R37" s="261">
        <f t="shared" si="20"/>
        <v>258.56831437361507</v>
      </c>
      <c r="S37" s="266">
        <f>(0.14*(0.5*1.225*PI()*(10.4^2)/4*K31^3)/1000)*L37</f>
        <v>199.88251060246202</v>
      </c>
      <c r="T37" s="20"/>
      <c r="U37" s="267">
        <f t="shared" si="15"/>
        <v>17</v>
      </c>
      <c r="V37" s="257">
        <v>28</v>
      </c>
      <c r="W37" s="268">
        <f>(0.35*(0.5*1.225*PI()*(2^2)/4*U29^3)/1000)*V37</f>
        <v>41.4297295572705</v>
      </c>
      <c r="X37" s="259">
        <f>(0.246*(0.5*1.225*(14.52)*U31^3)/1000)*V37</f>
        <v>168.09312643200002</v>
      </c>
      <c r="Y37" s="268">
        <f>(0.255*(0.5*1.225*PI()*(7^2)/4*U27^3)/1000)*V37</f>
        <v>290.82651849069117</v>
      </c>
      <c r="Z37" s="259">
        <f>(0.2228*(0.5*1.225*PI()*(9^2)/4*U27^3)/1000)*V37</f>
        <v>420.04705993579887</v>
      </c>
      <c r="AA37" s="269">
        <f t="shared" si="23"/>
        <v>581.1378585771989</v>
      </c>
      <c r="AB37" s="261">
        <f t="shared" si="24"/>
        <v>723.9912802461222</v>
      </c>
      <c r="AC37" s="270">
        <f>(0.14*(0.5*1.225*PI()*(10.4^2)/4*U31^3)/1000)*V37</f>
        <v>559.6710296868937</v>
      </c>
      <c r="AD37" s="20"/>
    </row>
    <row r="38" spans="1:30" ht="12.75">
      <c r="A38" s="256">
        <f t="shared" si="11"/>
        <v>17.5</v>
      </c>
      <c r="B38" s="257">
        <v>0</v>
      </c>
      <c r="C38" s="258">
        <f>(0.35*(0.5*1.225*PI()*(2^2)/4*A29^3)/1000)*B38</f>
        <v>0</v>
      </c>
      <c r="D38" s="259">
        <f>(0.246*(0.5*1.225*(14.52)*A31^3)/1000)*B38</f>
        <v>0</v>
      </c>
      <c r="E38" s="258">
        <f>(0.255*(0.5*1.225*PI()*(7^2)/4*A27^3)/1000)*B38</f>
        <v>0</v>
      </c>
      <c r="F38" s="259">
        <f>(0.2228*(0.5*1.225*PI()*(9^2)/4*A27^3)/1000)*B38</f>
        <v>0</v>
      </c>
      <c r="G38" s="260">
        <f t="shared" si="4"/>
        <v>0</v>
      </c>
      <c r="H38" s="261">
        <f t="shared" si="5"/>
        <v>0</v>
      </c>
      <c r="I38" s="262">
        <f>(0.14*(0.5*1.225*PI()*(10.4^2)/4*A31^3)/1000)*B38</f>
        <v>0</v>
      </c>
      <c r="J38" s="20"/>
      <c r="K38" s="263">
        <f t="shared" si="13"/>
        <v>17.5</v>
      </c>
      <c r="L38" s="257">
        <v>0</v>
      </c>
      <c r="M38" s="264">
        <f>(0.35*(0.5*1.225*PI()*(2^2)/4*K29^3)/1000)*L38</f>
        <v>0</v>
      </c>
      <c r="N38" s="259">
        <f>(0.246*(0.5*1.225*(14.52)*K31^3)/1000)*L38</f>
        <v>0</v>
      </c>
      <c r="O38" s="264">
        <f>(0.255*(0.5*1.225*PI()*(7^2)/4*K27^3)/1000)*L38</f>
        <v>0</v>
      </c>
      <c r="P38" s="259">
        <f>(0.2228*(0.5*1.225*PI()*(9^2)/4*K27^3)/1000)*L38</f>
        <v>0</v>
      </c>
      <c r="Q38" s="265">
        <f t="shared" si="19"/>
        <v>0</v>
      </c>
      <c r="R38" s="261">
        <f t="shared" si="20"/>
        <v>0</v>
      </c>
      <c r="S38" s="266">
        <f>(0.14*(0.5*1.225*PI()*(10.4^2)/4*K31^3)/1000)*L38</f>
        <v>0</v>
      </c>
      <c r="T38" s="20"/>
      <c r="U38" s="267">
        <f t="shared" si="15"/>
        <v>17.5</v>
      </c>
      <c r="V38" s="257">
        <v>0</v>
      </c>
      <c r="W38" s="268">
        <f>(0.35*(0.5*1.225*PI()*(2^2)/4*U29^3)/1000)*V38</f>
        <v>0</v>
      </c>
      <c r="X38" s="259">
        <f>(0.246*(0.5*1.225*(14.52)*U31^3)/1000)*V38</f>
        <v>0</v>
      </c>
      <c r="Y38" s="268">
        <f>(0.255*(0.5*1.225*PI()*(7^2)/4*U27^3)/1000)*V38</f>
        <v>0</v>
      </c>
      <c r="Z38" s="259">
        <f>(0.2228*(0.5*1.225*PI()*(9^2)/4*U27^3)/1000)*V38</f>
        <v>0</v>
      </c>
      <c r="AA38" s="269">
        <f t="shared" si="23"/>
        <v>0</v>
      </c>
      <c r="AB38" s="261">
        <f t="shared" si="24"/>
        <v>0</v>
      </c>
      <c r="AC38" s="270">
        <f>(0.14*(0.5*1.225*PI()*(10.4^2)/4*U31^3)/1000)*V38</f>
        <v>0</v>
      </c>
      <c r="AD38" s="20"/>
    </row>
    <row r="39" spans="1:30" ht="12.75">
      <c r="A39" s="256">
        <f t="shared" si="11"/>
        <v>18</v>
      </c>
      <c r="B39" s="257">
        <v>4</v>
      </c>
      <c r="C39" s="258">
        <f>(0.35*(0.5*1.225*PI()*(2^2)/4*A29^3)/1000)*B39</f>
        <v>5.9185327938957855</v>
      </c>
      <c r="D39" s="259">
        <f>(0.246*(0.5*1.225*(14.52)*A31^3)/1000)*B39</f>
        <v>24.013303776</v>
      </c>
      <c r="E39" s="258">
        <f>(0.255*(0.5*1.225*PI()*(7^2)/4*A27^3)/1000)*B39</f>
        <v>41.546645498670166</v>
      </c>
      <c r="F39" s="259">
        <f>(0.2228*(0.5*1.225*PI()*(9^2)/4*A27^3)/1000)*B39</f>
        <v>60.00672284797127</v>
      </c>
      <c r="G39" s="260">
        <f t="shared" si="4"/>
        <v>98.54892242802546</v>
      </c>
      <c r="H39" s="261">
        <f t="shared" si="5"/>
        <v>122.77389858961313</v>
      </c>
      <c r="I39" s="262">
        <f>(0.14*(0.5*1.225*PI()*(10.4^2)/4*A31^3)/1000)*B39</f>
        <v>79.95300424098481</v>
      </c>
      <c r="J39" s="20"/>
      <c r="K39" s="263">
        <f t="shared" si="13"/>
        <v>18</v>
      </c>
      <c r="L39" s="257">
        <v>6</v>
      </c>
      <c r="M39" s="264">
        <f>(0.35*(0.5*1.225*PI()*(2^2)/4*K29^3)/1000)*L39</f>
        <v>8.877799190843678</v>
      </c>
      <c r="N39" s="259">
        <f>(0.246*(0.5*1.225*(14.52)*K31^3)/1000)*L39</f>
        <v>36.019955664</v>
      </c>
      <c r="O39" s="264">
        <f>(0.255*(0.5*1.225*PI()*(7^2)/4*K27^3)/1000)*L39</f>
        <v>62.31996824800525</v>
      </c>
      <c r="P39" s="259">
        <f>(0.2228*(0.5*1.225*PI()*(9^2)/4*K27^3)/1000)*L39</f>
        <v>90.0100842719569</v>
      </c>
      <c r="Q39" s="265">
        <f t="shared" si="19"/>
        <v>147.8233836420382</v>
      </c>
      <c r="R39" s="261">
        <f t="shared" si="20"/>
        <v>184.1608478844197</v>
      </c>
      <c r="S39" s="266">
        <f>(0.14*(0.5*1.225*PI()*(10.4^2)/4*K31^3)/1000)*L39</f>
        <v>119.92950636147722</v>
      </c>
      <c r="T39" s="20"/>
      <c r="U39" s="267">
        <f t="shared" si="15"/>
        <v>18</v>
      </c>
      <c r="V39" s="257">
        <v>26</v>
      </c>
      <c r="W39" s="268">
        <f>(0.35*(0.5*1.225*PI()*(2^2)/4*U29^3)/1000)*V39</f>
        <v>38.47046316032261</v>
      </c>
      <c r="X39" s="259">
        <f>(0.246*(0.5*1.225*(14.52)*U31^3)/1000)*V39</f>
        <v>156.086474544</v>
      </c>
      <c r="Y39" s="268">
        <f>(0.255*(0.5*1.225*PI()*(7^2)/4*U27^3)/1000)*V39</f>
        <v>270.0531957413561</v>
      </c>
      <c r="Z39" s="259">
        <f>(0.2228*(0.5*1.225*PI()*(9^2)/4*U27^3)/1000)*V39</f>
        <v>390.04369851181326</v>
      </c>
      <c r="AA39" s="269">
        <f t="shared" si="23"/>
        <v>640.5679957821656</v>
      </c>
      <c r="AB39" s="261">
        <f t="shared" si="24"/>
        <v>798.0303408324853</v>
      </c>
      <c r="AC39" s="270">
        <f>(0.14*(0.5*1.225*PI()*(10.4^2)/4*U31^3)/1000)*V39</f>
        <v>519.6945275664012</v>
      </c>
      <c r="AD39" s="20"/>
    </row>
    <row r="40" spans="1:30" ht="12.75">
      <c r="A40" s="256">
        <f t="shared" si="11"/>
        <v>18.5</v>
      </c>
      <c r="B40" s="257">
        <v>0</v>
      </c>
      <c r="C40" s="258">
        <f>(0.35*(0.5*1.225*PI()*(2^2)/4*A29^3)/1000)*B40</f>
        <v>0</v>
      </c>
      <c r="D40" s="259">
        <f>(0.246*(0.5*1.225*(14.52)*A31^3)/1000)*B40</f>
        <v>0</v>
      </c>
      <c r="E40" s="258">
        <f>(0.255*(0.5*1.225*PI()*(7^2)/4*A27^3)/1000)*B40</f>
        <v>0</v>
      </c>
      <c r="F40" s="259">
        <f>(0.2228*(0.5*1.225*PI()*(9^2)/4*A27^3)/1000)*B40</f>
        <v>0</v>
      </c>
      <c r="G40" s="260">
        <f t="shared" si="4"/>
        <v>0</v>
      </c>
      <c r="H40" s="261">
        <f t="shared" si="5"/>
        <v>0</v>
      </c>
      <c r="I40" s="262">
        <f>(0.14*(0.5*1.225*PI()*(10.4^2)/4*A31^3)/1000)*B40</f>
        <v>0</v>
      </c>
      <c r="J40" s="20"/>
      <c r="K40" s="263">
        <f t="shared" si="13"/>
        <v>18.5</v>
      </c>
      <c r="L40" s="257">
        <v>0</v>
      </c>
      <c r="M40" s="264">
        <f>(0.35*(0.5*1.225*PI()*(2^2)/4*K29^3)/1000)*L40</f>
        <v>0</v>
      </c>
      <c r="N40" s="259">
        <f>(0.246*(0.5*1.225*(14.52)*K31^3)/1000)*L40</f>
        <v>0</v>
      </c>
      <c r="O40" s="264">
        <f>(0.255*(0.5*1.225*PI()*(7^2)/4*K27^3)/1000)*L40</f>
        <v>0</v>
      </c>
      <c r="P40" s="259">
        <f>(0.2228*(0.5*1.225*PI()*(9^2)/4*K27^3)/1000)*L40</f>
        <v>0</v>
      </c>
      <c r="Q40" s="265">
        <f t="shared" si="19"/>
        <v>0</v>
      </c>
      <c r="R40" s="261">
        <f t="shared" si="20"/>
        <v>0</v>
      </c>
      <c r="S40" s="266">
        <f>(0.14*(0.5*1.225*PI()*(10.4^2)/4*K31^3)/1000)*L40</f>
        <v>0</v>
      </c>
      <c r="T40" s="20"/>
      <c r="U40" s="267">
        <f t="shared" si="15"/>
        <v>18.5</v>
      </c>
      <c r="V40" s="257">
        <v>0</v>
      </c>
      <c r="W40" s="268">
        <f>(0.35*(0.5*1.225*PI()*(2^2)/4*U29^3)/1000)*V40</f>
        <v>0</v>
      </c>
      <c r="X40" s="259">
        <f>(0.246*(0.5*1.225*(14.52)*U31^3)/1000)*V40</f>
        <v>0</v>
      </c>
      <c r="Y40" s="268">
        <f>(0.255*(0.5*1.225*PI()*(7^2)/4*U27^3)/1000)*V40</f>
        <v>0</v>
      </c>
      <c r="Z40" s="259">
        <f>(0.2228*(0.5*1.225*PI()*(9^2)/4*U27^3)/1000)*V40</f>
        <v>0</v>
      </c>
      <c r="AA40" s="269">
        <f t="shared" si="23"/>
        <v>0</v>
      </c>
      <c r="AB40" s="261">
        <f t="shared" si="24"/>
        <v>0</v>
      </c>
      <c r="AC40" s="270">
        <f>(0.14*(0.5*1.225*PI()*(10.4^2)/4*U31^3)/1000)*V40</f>
        <v>0</v>
      </c>
      <c r="AD40" s="20"/>
    </row>
    <row r="41" spans="1:30" ht="12.75">
      <c r="A41" s="256">
        <f t="shared" si="11"/>
        <v>19</v>
      </c>
      <c r="B41" s="257">
        <v>0</v>
      </c>
      <c r="C41" s="258">
        <f>(0.35*(0.5*1.225*PI()*(2^2)/4*A29^3)/1000)*B41</f>
        <v>0</v>
      </c>
      <c r="D41" s="259">
        <f>(0.246*(0.5*1.225*(14.52)*A31^3)/1000)*B41</f>
        <v>0</v>
      </c>
      <c r="E41" s="258">
        <f>(0.255*(0.5*1.225*PI()*(7^2)/4*A27^3)/1000)*B41</f>
        <v>0</v>
      </c>
      <c r="F41" s="259">
        <f>(0.2228*(0.5*1.225*PI()*(9^2)/4*A27^3)/1000)*B41</f>
        <v>0</v>
      </c>
      <c r="G41" s="260">
        <f t="shared" si="4"/>
        <v>0</v>
      </c>
      <c r="H41" s="261">
        <f t="shared" si="5"/>
        <v>0</v>
      </c>
      <c r="I41" s="262">
        <f>(0.14*(0.5*1.225*PI()*(10.4^2)/4*A31^3)/1000)*B41</f>
        <v>0</v>
      </c>
      <c r="J41" s="20"/>
      <c r="K41" s="263">
        <f t="shared" si="13"/>
        <v>19</v>
      </c>
      <c r="L41" s="257">
        <v>8</v>
      </c>
      <c r="M41" s="264">
        <f>(0.35*(0.5*1.225*PI()*(2^2)/4*K29^3)/1000)*L41</f>
        <v>11.837065587791571</v>
      </c>
      <c r="N41" s="259">
        <f>(0.246*(0.5*1.225*(14.52)*K31^3)/1000)*L41</f>
        <v>48.026607552</v>
      </c>
      <c r="O41" s="264">
        <f>(0.255*(0.5*1.225*PI()*(7^2)/4*K27^3)/1000)*L41</f>
        <v>83.09329099734033</v>
      </c>
      <c r="P41" s="259">
        <f>(0.2228*(0.5*1.225*PI()*(9^2)/4*K27^3)/1000)*L41</f>
        <v>120.01344569594254</v>
      </c>
      <c r="Q41" s="265">
        <f t="shared" si="19"/>
        <v>231.8062616371148</v>
      </c>
      <c r="R41" s="261">
        <f t="shared" si="20"/>
        <v>288.78812428880536</v>
      </c>
      <c r="S41" s="266">
        <f>(0.14*(0.5*1.225*PI()*(10.4^2)/4*K31^3)/1000)*L41</f>
        <v>159.90600848196962</v>
      </c>
      <c r="T41" s="20"/>
      <c r="U41" s="267">
        <f t="shared" si="15"/>
        <v>19</v>
      </c>
      <c r="V41" s="257">
        <v>20</v>
      </c>
      <c r="W41" s="268">
        <f>(0.35*(0.5*1.225*PI()*(2^2)/4*U29^3)/1000)*V41</f>
        <v>29.592663969478927</v>
      </c>
      <c r="X41" s="259">
        <f>(0.246*(0.5*1.225*(14.52)*U31^3)/1000)*V41</f>
        <v>120.06651888</v>
      </c>
      <c r="Y41" s="268">
        <f>(0.255*(0.5*1.225*PI()*(7^2)/4*U27^3)/1000)*V41</f>
        <v>207.73322749335082</v>
      </c>
      <c r="Z41" s="259">
        <f>(0.2228*(0.5*1.225*PI()*(9^2)/4*U27^3)/1000)*V41</f>
        <v>300.0336142398563</v>
      </c>
      <c r="AA41" s="269">
        <f t="shared" si="23"/>
        <v>579.515654092787</v>
      </c>
      <c r="AB41" s="261">
        <f t="shared" si="24"/>
        <v>721.9703107220134</v>
      </c>
      <c r="AC41" s="270">
        <f>(0.14*(0.5*1.225*PI()*(10.4^2)/4*U31^3)/1000)*V41</f>
        <v>399.76502120492404</v>
      </c>
      <c r="AD41" s="20"/>
    </row>
    <row r="42" spans="1:30" ht="12.75">
      <c r="A42" s="256">
        <f t="shared" si="11"/>
        <v>19.5</v>
      </c>
      <c r="B42" s="257">
        <v>0</v>
      </c>
      <c r="C42" s="258">
        <f>(0.35*(0.5*1.225*PI()*(2^2)/4*A29^3)/1000)*B42</f>
        <v>0</v>
      </c>
      <c r="D42" s="259">
        <f>(0.246*(0.5*1.225*(14.52)*A31^3)/1000)*B42</f>
        <v>0</v>
      </c>
      <c r="E42" s="258">
        <f>(0.255*(0.5*1.225*PI()*(7^2)/4*A27^3)/1000)*B42</f>
        <v>0</v>
      </c>
      <c r="F42" s="259">
        <f>(0.2228*(0.5*1.225*PI()*(9^2)/4*A27^3)/1000)*B42</f>
        <v>0</v>
      </c>
      <c r="G42" s="260">
        <f t="shared" si="4"/>
        <v>0</v>
      </c>
      <c r="H42" s="261">
        <f t="shared" si="5"/>
        <v>0</v>
      </c>
      <c r="I42" s="262">
        <f>(0.14*(0.5*1.225*PI()*(10.4^2)/4*A31^3)/1000)*B42</f>
        <v>0</v>
      </c>
      <c r="J42" s="20"/>
      <c r="K42" s="263">
        <f t="shared" si="13"/>
        <v>19.5</v>
      </c>
      <c r="L42" s="257">
        <v>0</v>
      </c>
      <c r="M42" s="264">
        <f>(0.35*(0.5*1.225*PI()*(2^2)/4*K29^3)/1000)*L42</f>
        <v>0</v>
      </c>
      <c r="N42" s="259">
        <f>(0.246*(0.5*1.225*(14.52)*K31^3)/1000)*L42</f>
        <v>0</v>
      </c>
      <c r="O42" s="264">
        <f>(0.255*(0.5*1.225*PI()*(7^2)/4*K27^3)/1000)*L42</f>
        <v>0</v>
      </c>
      <c r="P42" s="259">
        <f>(0.2228*(0.5*1.225*PI()*(9^2)/4*K27^3)/1000)*L42</f>
        <v>0</v>
      </c>
      <c r="Q42" s="265">
        <f t="shared" si="19"/>
        <v>0</v>
      </c>
      <c r="R42" s="261">
        <f t="shared" si="20"/>
        <v>0</v>
      </c>
      <c r="S42" s="266">
        <f>(0.14*(0.5*1.225*PI()*(10.4^2)/4*K31^3)/1000)*L42</f>
        <v>0</v>
      </c>
      <c r="T42" s="20"/>
      <c r="U42" s="267">
        <f t="shared" si="15"/>
        <v>19.5</v>
      </c>
      <c r="V42" s="257">
        <v>0</v>
      </c>
      <c r="W42" s="268">
        <f>(0.35*(0.5*1.225*PI()*(2^2)/4*U29^3)/1000)*V42</f>
        <v>0</v>
      </c>
      <c r="X42" s="259">
        <f>(0.246*(0.5*1.225*(14.52)*U31^3)/1000)*V42</f>
        <v>0</v>
      </c>
      <c r="Y42" s="268">
        <f>(0.255*(0.5*1.225*PI()*(7^2)/4*U27^3)/1000)*V42</f>
        <v>0</v>
      </c>
      <c r="Z42" s="259">
        <f>(0.2228*(0.5*1.225*PI()*(9^2)/4*U27^3)/1000)*V42</f>
        <v>0</v>
      </c>
      <c r="AA42" s="269">
        <f t="shared" si="23"/>
        <v>0</v>
      </c>
      <c r="AB42" s="261">
        <f t="shared" si="24"/>
        <v>0</v>
      </c>
      <c r="AC42" s="270">
        <f>(0.14*(0.5*1.225*PI()*(10.4^2)/4*U31^3)/1000)*V42</f>
        <v>0</v>
      </c>
      <c r="AD42" s="20"/>
    </row>
    <row r="43" spans="1:30" ht="12.75">
      <c r="A43" s="256">
        <f t="shared" si="11"/>
        <v>20</v>
      </c>
      <c r="B43" s="257">
        <v>3</v>
      </c>
      <c r="C43" s="258">
        <f>(0.35*(0.5*1.225*PI()*(2^2)/4*A29^3)/1000)*B43</f>
        <v>4.438899595421839</v>
      </c>
      <c r="D43" s="259">
        <f>(0.246*(0.5*1.225*(14.52)*A31^3)/1000)*B43</f>
        <v>18.009977832</v>
      </c>
      <c r="E43" s="258">
        <f>(0.255*(0.5*1.225*PI()*(7^2)/4*A27^3)/1000)*B43</f>
        <v>31.159984124002627</v>
      </c>
      <c r="F43" s="259">
        <f>(0.2228*(0.5*1.225*PI()*(9^2)/4*A27^3)/1000)*B43</f>
        <v>45.00504213597845</v>
      </c>
      <c r="G43" s="260">
        <f t="shared" si="4"/>
        <v>101.38778027574637</v>
      </c>
      <c r="H43" s="261">
        <f t="shared" si="5"/>
        <v>126.31059525680361</v>
      </c>
      <c r="I43" s="262">
        <f>(0.14*(0.5*1.225*PI()*(10.4^2)/4*A31^3)/1000)*B43</f>
        <v>59.96475318073861</v>
      </c>
      <c r="J43" s="20"/>
      <c r="K43" s="263">
        <f t="shared" si="13"/>
        <v>20</v>
      </c>
      <c r="L43" s="257">
        <v>3</v>
      </c>
      <c r="M43" s="264">
        <f>(0.35*(0.5*1.225*PI()*(2^2)/4*K29^3)/1000)*L43</f>
        <v>4.438899595421839</v>
      </c>
      <c r="N43" s="259">
        <f>(0.246*(0.5*1.225*(14.52)*K31^3)/1000)*L43</f>
        <v>18.009977832</v>
      </c>
      <c r="O43" s="264">
        <f>(0.255*(0.5*1.225*PI()*(7^2)/4*K27^3)/1000)*L43</f>
        <v>31.159984124002627</v>
      </c>
      <c r="P43" s="259">
        <f>(0.2228*(0.5*1.225*PI()*(9^2)/4*K27^3)/1000)*L43</f>
        <v>45.00504213597845</v>
      </c>
      <c r="Q43" s="265">
        <f t="shared" si="19"/>
        <v>101.38778027574637</v>
      </c>
      <c r="R43" s="261">
        <f t="shared" si="20"/>
        <v>126.31059525680361</v>
      </c>
      <c r="S43" s="266">
        <f>(0.14*(0.5*1.225*PI()*(10.4^2)/4*K31^3)/1000)*L43</f>
        <v>59.96475318073861</v>
      </c>
      <c r="T43" s="20"/>
      <c r="U43" s="267">
        <f t="shared" si="15"/>
        <v>20</v>
      </c>
      <c r="V43" s="257">
        <v>16</v>
      </c>
      <c r="W43" s="268">
        <f>(0.35*(0.5*1.225*PI()*(2^2)/4*U29^3)/1000)*V43</f>
        <v>23.674131175583142</v>
      </c>
      <c r="X43" s="259">
        <f>(0.246*(0.5*1.225*(14.52)*U31^3)/1000)*V43</f>
        <v>96.053215104</v>
      </c>
      <c r="Y43" s="268">
        <f>(0.255*(0.5*1.225*PI()*(7^2)/4*U27^3)/1000)*V43</f>
        <v>166.18658199468067</v>
      </c>
      <c r="Z43" s="259">
        <f>(0.2228*(0.5*1.225*PI()*(9^2)/4*U27^3)/1000)*V43</f>
        <v>240.02689139188507</v>
      </c>
      <c r="AA43" s="269">
        <f t="shared" si="23"/>
        <v>540.7348281373139</v>
      </c>
      <c r="AB43" s="261">
        <f t="shared" si="24"/>
        <v>673.6565080362859</v>
      </c>
      <c r="AC43" s="270">
        <f>(0.14*(0.5*1.225*PI()*(10.4^2)/4*U31^3)/1000)*V43</f>
        <v>319.81201696393924</v>
      </c>
      <c r="AD43" s="20"/>
    </row>
    <row r="44" spans="1:30" ht="12.75">
      <c r="A44" s="256">
        <f t="shared" si="11"/>
        <v>20.5</v>
      </c>
      <c r="B44" s="257">
        <v>0</v>
      </c>
      <c r="C44" s="258">
        <f>(0.35*(0.5*1.225*PI()*(2^2)/4*A29^3)/1000)*B44</f>
        <v>0</v>
      </c>
      <c r="D44" s="259">
        <f>(0.246*(0.5*1.225*(14.52)*A31^3)/1000)*B44</f>
        <v>0</v>
      </c>
      <c r="E44" s="258">
        <f>(0.255*(0.5*1.225*PI()*(7^2)/4*A27^3)/1000)*B44</f>
        <v>0</v>
      </c>
      <c r="F44" s="259">
        <f>(0.2228*(0.5*1.225*PI()*(9^2)/4*A27^3)/1000)*B44</f>
        <v>0</v>
      </c>
      <c r="G44" s="260">
        <f t="shared" si="4"/>
        <v>0</v>
      </c>
      <c r="H44" s="261">
        <f t="shared" si="5"/>
        <v>0</v>
      </c>
      <c r="I44" s="262">
        <f>(0.14*(0.5*1.225*PI()*(10.4^2)/4*A31^3)/1000)*B44</f>
        <v>0</v>
      </c>
      <c r="J44" s="20"/>
      <c r="K44" s="263">
        <f t="shared" si="13"/>
        <v>20.5</v>
      </c>
      <c r="L44" s="257">
        <v>1</v>
      </c>
      <c r="M44" s="264">
        <f>(0.35*(0.5*1.225*PI()*(2^2)/4*K29^3)/1000)*L44</f>
        <v>1.4796331984739464</v>
      </c>
      <c r="N44" s="259">
        <f>(0.246*(0.5*1.225*(14.52)*K31^3)/1000)*L44</f>
        <v>6.003325944</v>
      </c>
      <c r="O44" s="264">
        <f>(0.255*(0.5*1.225*PI()*(7^2)/4*K27^3)/1000)*L44</f>
        <v>10.386661374667542</v>
      </c>
      <c r="P44" s="259">
        <f>(0.2228*(0.5*1.225*PI()*(9^2)/4*K27^3)/1000)*L44</f>
        <v>15.001680711992817</v>
      </c>
      <c r="Q44" s="265">
        <f t="shared" si="19"/>
        <v>36.394516689503725</v>
      </c>
      <c r="R44" s="261">
        <f t="shared" si="20"/>
        <v>45.3408986234071</v>
      </c>
      <c r="S44" s="266">
        <f>(0.14*(0.5*1.225*PI()*(10.4^2)/4*K31^3)/1000)*L44</f>
        <v>19.988251060246203</v>
      </c>
      <c r="T44" s="20"/>
      <c r="U44" s="267">
        <f t="shared" si="15"/>
        <v>20.5</v>
      </c>
      <c r="V44" s="257">
        <v>0</v>
      </c>
      <c r="W44" s="268">
        <f>(0.35*(0.5*1.225*PI()*(2^2)/4*U29^3)/1000)*V44</f>
        <v>0</v>
      </c>
      <c r="X44" s="259">
        <f>(0.246*(0.5*1.225*(14.52)*U31^3)/1000)*V44</f>
        <v>0</v>
      </c>
      <c r="Y44" s="268">
        <f>(0.255*(0.5*1.225*PI()*(7^2)/4*U27^3)/1000)*V44</f>
        <v>0</v>
      </c>
      <c r="Z44" s="259">
        <f>(0.2228*(0.5*1.225*PI()*(9^2)/4*U27^3)/1000)*V44</f>
        <v>0</v>
      </c>
      <c r="AA44" s="269">
        <f t="shared" si="23"/>
        <v>0</v>
      </c>
      <c r="AB44" s="261">
        <f t="shared" si="24"/>
        <v>0</v>
      </c>
      <c r="AC44" s="270">
        <f>(0.14*(0.5*1.225*PI()*(10.4^2)/4*U31^3)/1000)*V44</f>
        <v>0</v>
      </c>
      <c r="AD44" s="20"/>
    </row>
    <row r="45" spans="1:30" ht="12.75">
      <c r="A45" s="256">
        <f t="shared" si="11"/>
        <v>21</v>
      </c>
      <c r="B45" s="257">
        <v>1</v>
      </c>
      <c r="C45" s="258">
        <f>(0.35*(0.5*1.225*PI()*(2^2)/4*A29^3)/1000)*B45</f>
        <v>1.4796331984739464</v>
      </c>
      <c r="D45" s="259">
        <f>(0.246*(0.5*1.225*(14.52)*A31^3)/1000)*B45</f>
        <v>6.003325944</v>
      </c>
      <c r="E45" s="258">
        <f>(0.255*(0.5*1.225*PI()*(7^2)/4*A27^3)/1000)*B45</f>
        <v>10.386661374667542</v>
      </c>
      <c r="F45" s="259">
        <f>(0.2228*(0.5*1.225*PI()*(9^2)/4*A27^3)/1000)*B45</f>
        <v>15.001680711992817</v>
      </c>
      <c r="G45" s="260">
        <f t="shared" si="4"/>
        <v>39.12300971390363</v>
      </c>
      <c r="H45" s="261">
        <f t="shared" si="5"/>
        <v>48.740100944719096</v>
      </c>
      <c r="I45" s="262">
        <f>(0.14*(0.5*1.225*PI()*(10.4^2)/4*A31^3)/1000)*B45</f>
        <v>19.988251060246203</v>
      </c>
      <c r="J45" s="20"/>
      <c r="K45" s="263">
        <f t="shared" si="13"/>
        <v>21</v>
      </c>
      <c r="L45" s="257">
        <v>3</v>
      </c>
      <c r="M45" s="264">
        <f>(0.35*(0.5*1.225*PI()*(2^2)/4*K29^3)/1000)*L45</f>
        <v>4.438899595421839</v>
      </c>
      <c r="N45" s="259">
        <f>(0.246*(0.5*1.225*(14.52)*K31^3)/1000)*L45</f>
        <v>18.009977832</v>
      </c>
      <c r="O45" s="264">
        <f>(0.255*(0.5*1.225*PI()*(7^2)/4*K27^3)/1000)*L45</f>
        <v>31.159984124002627</v>
      </c>
      <c r="P45" s="259">
        <f>(0.2228*(0.5*1.225*PI()*(9^2)/4*K27^3)/1000)*L45</f>
        <v>45.00504213597845</v>
      </c>
      <c r="Q45" s="265">
        <f t="shared" si="19"/>
        <v>117.36902914171088</v>
      </c>
      <c r="R45" s="261">
        <f t="shared" si="20"/>
        <v>146.22030283415728</v>
      </c>
      <c r="S45" s="266">
        <f>(0.14*(0.5*1.225*PI()*(10.4^2)/4*K31^3)/1000)*L45</f>
        <v>59.96475318073861</v>
      </c>
      <c r="T45" s="20"/>
      <c r="U45" s="267">
        <f t="shared" si="15"/>
        <v>21</v>
      </c>
      <c r="V45" s="257">
        <v>13</v>
      </c>
      <c r="W45" s="268">
        <f>(0.35*(0.5*1.225*PI()*(2^2)/4*U29^3)/1000)*V45</f>
        <v>19.235231580161305</v>
      </c>
      <c r="X45" s="259">
        <f>(0.246*(0.5*1.225*(14.52)*U31^3)/1000)*V45</f>
        <v>78.043237272</v>
      </c>
      <c r="Y45" s="268">
        <f>(0.255*(0.5*1.225*PI()*(7^2)/4*U27^3)/1000)*V45</f>
        <v>135.02659787067805</v>
      </c>
      <c r="Z45" s="259">
        <f>(0.2228*(0.5*1.225*PI()*(9^2)/4*U27^3)/1000)*V45</f>
        <v>195.02184925590663</v>
      </c>
      <c r="AA45" s="269">
        <f t="shared" si="23"/>
        <v>508.59912628074716</v>
      </c>
      <c r="AB45" s="261">
        <f t="shared" si="24"/>
        <v>633.6213122813482</v>
      </c>
      <c r="AC45" s="270">
        <f>(0.14*(0.5*1.225*PI()*(10.4^2)/4*U31^3)/1000)*V45</f>
        <v>259.8472637832006</v>
      </c>
      <c r="AD45" s="20"/>
    </row>
    <row r="46" spans="1:30" ht="12.75">
      <c r="A46" s="256"/>
      <c r="B46" s="257"/>
      <c r="C46" s="258"/>
      <c r="D46" s="259"/>
      <c r="E46" s="258"/>
      <c r="F46" s="259"/>
      <c r="G46" s="260"/>
      <c r="H46" s="261"/>
      <c r="I46" s="262"/>
      <c r="J46" s="20"/>
      <c r="K46" s="263">
        <f t="shared" si="13"/>
        <v>21.5</v>
      </c>
      <c r="L46" s="257">
        <v>0</v>
      </c>
      <c r="M46" s="264">
        <f>(0.35*(0.5*1.225*PI()*(2^2)/4*K29^3)/1000)*L46</f>
        <v>0</v>
      </c>
      <c r="N46" s="259">
        <f>(0.246*(0.5*1.225*(14.52)*K31^3)/1000)*L46</f>
        <v>0</v>
      </c>
      <c r="O46" s="264">
        <f>(0.255*(0.5*1.225*PI()*(7^2)/4*K27^3)/1000)*L46</f>
        <v>0</v>
      </c>
      <c r="P46" s="259">
        <f>(0.2228*(0.5*1.225*PI()*(9^2)/4*K27^3)/1000)*L46</f>
        <v>0</v>
      </c>
      <c r="Q46" s="265">
        <f t="shared" si="19"/>
        <v>0</v>
      </c>
      <c r="R46" s="261">
        <f t="shared" si="20"/>
        <v>0</v>
      </c>
      <c r="S46" s="266">
        <f>(0.14*(0.5*1.225*PI()*(10.4^2)/4*K31^3)/1000)*L46</f>
        <v>0</v>
      </c>
      <c r="T46" s="20"/>
      <c r="U46" s="267">
        <f t="shared" si="15"/>
        <v>21.5</v>
      </c>
      <c r="V46" s="257">
        <v>0</v>
      </c>
      <c r="W46" s="268">
        <f>(0.35*(0.5*1.225*PI()*(2^2)/4*U29^3)/1000)*V46</f>
        <v>0</v>
      </c>
      <c r="X46" s="259">
        <f>(0.246*(0.5*1.225*(14.52)*U31^3)/1000)*V46</f>
        <v>0</v>
      </c>
      <c r="Y46" s="268">
        <f>(0.255*(0.5*1.225*PI()*(7^2)/4*U27^3)/1000)*V46</f>
        <v>0</v>
      </c>
      <c r="Z46" s="259">
        <f>(0.2228*(0.5*1.225*PI()*(9^2)/4*U27^3)/1000)*V46</f>
        <v>0</v>
      </c>
      <c r="AA46" s="269">
        <f t="shared" si="23"/>
        <v>0</v>
      </c>
      <c r="AB46" s="261">
        <f t="shared" si="24"/>
        <v>0</v>
      </c>
      <c r="AC46" s="270">
        <f>(0.14*(0.5*1.225*PI()*(10.4^2)/4*U31^3)/1000)*V46</f>
        <v>0</v>
      </c>
      <c r="AD46" s="20"/>
    </row>
    <row r="47" spans="1:30" ht="12.75">
      <c r="A47" s="256"/>
      <c r="B47" s="257"/>
      <c r="C47" s="258"/>
      <c r="D47" s="259"/>
      <c r="E47" s="258"/>
      <c r="F47" s="259"/>
      <c r="G47" s="260"/>
      <c r="H47" s="261"/>
      <c r="I47" s="262"/>
      <c r="J47" s="20"/>
      <c r="K47" s="263">
        <f t="shared" si="13"/>
        <v>22</v>
      </c>
      <c r="L47" s="257">
        <v>3</v>
      </c>
      <c r="M47" s="264">
        <f>(0.35*(0.5*1.225*PI()*(2^2)/4*K29^3)/1000)*L47</f>
        <v>4.438899595421839</v>
      </c>
      <c r="N47" s="259">
        <f>(0.246*(0.5*1.225*(14.52)*K31^3)/1000)*L47</f>
        <v>18.009977832</v>
      </c>
      <c r="O47" s="264">
        <f>(0.255*(0.5*1.225*PI()*(7^2)/4*K27^3)/1000)*L47</f>
        <v>31.159984124002627</v>
      </c>
      <c r="P47" s="259">
        <f>(0.2228*(0.5*1.225*PI()*(9^2)/4*K27^3)/1000)*L47</f>
        <v>45.00504213597845</v>
      </c>
      <c r="Q47" s="265">
        <f t="shared" si="19"/>
        <v>134.94713554701843</v>
      </c>
      <c r="R47" s="261">
        <f t="shared" si="20"/>
        <v>168.1194022868056</v>
      </c>
      <c r="S47" s="266">
        <f>(0.14*(0.5*1.225*PI()*(10.4^2)/4*K31^3)/1000)*L47</f>
        <v>59.96475318073861</v>
      </c>
      <c r="T47" s="20"/>
      <c r="U47" s="267">
        <f t="shared" si="15"/>
        <v>22</v>
      </c>
      <c r="V47" s="257">
        <v>0</v>
      </c>
      <c r="W47" s="268">
        <f>(0.35*(0.5*1.225*PI()*(2^2)/4*U29^3)/1000)*V47</f>
        <v>0</v>
      </c>
      <c r="X47" s="259">
        <f>(0.246*(0.5*1.225*(14.52)*U31^3)/1000)*V47</f>
        <v>0</v>
      </c>
      <c r="Y47" s="268">
        <f>(0.255*(0.5*1.225*PI()*(7^2)/4*U27^3)/1000)*V47</f>
        <v>0</v>
      </c>
      <c r="Z47" s="259">
        <f>(0.2228*(0.5*1.225*PI()*(9^2)/4*U27^3)/1000)*V47</f>
        <v>0</v>
      </c>
      <c r="AA47" s="269">
        <f t="shared" si="23"/>
        <v>0</v>
      </c>
      <c r="AB47" s="261">
        <f t="shared" si="24"/>
        <v>0</v>
      </c>
      <c r="AC47" s="270">
        <f>(0.14*(0.5*1.225*PI()*(10.4^2)/4*U31^3)/1000)*V47</f>
        <v>0</v>
      </c>
      <c r="AD47" s="20"/>
    </row>
    <row r="48" spans="1:30" ht="12.75">
      <c r="A48" s="256"/>
      <c r="B48" s="257"/>
      <c r="C48" s="258"/>
      <c r="D48" s="259"/>
      <c r="E48" s="258"/>
      <c r="F48" s="259"/>
      <c r="G48" s="260"/>
      <c r="H48" s="261"/>
      <c r="I48" s="262"/>
      <c r="J48" s="20"/>
      <c r="K48" s="263">
        <f t="shared" si="13"/>
        <v>22.5</v>
      </c>
      <c r="L48" s="257">
        <v>0</v>
      </c>
      <c r="M48" s="264">
        <f>(0.35*(0.5*1.225*PI()*(2^2)/4*K29^3)/1000)*L48</f>
        <v>0</v>
      </c>
      <c r="N48" s="259">
        <f>(0.246*(0.5*1.225*(14.52)*K31^3)/1000)*L48</f>
        <v>0</v>
      </c>
      <c r="O48" s="264">
        <f>(0.255*(0.5*1.225*PI()*(7^2)/4*K27^3)/1000)*L48</f>
        <v>0</v>
      </c>
      <c r="P48" s="259">
        <f>(0.2228*(0.5*1.225*PI()*(9^2)/4*K27^3)/1000)*L48</f>
        <v>0</v>
      </c>
      <c r="Q48" s="265">
        <f t="shared" si="19"/>
        <v>0</v>
      </c>
      <c r="R48" s="261">
        <f t="shared" si="20"/>
        <v>0</v>
      </c>
      <c r="S48" s="266">
        <f>(0.14*(0.5*1.225*PI()*(10.4^2)/4*K31^3)/1000)*L48</f>
        <v>0</v>
      </c>
      <c r="T48" s="20"/>
      <c r="U48" s="267">
        <f t="shared" si="15"/>
        <v>22.5</v>
      </c>
      <c r="V48" s="257">
        <v>13</v>
      </c>
      <c r="W48" s="268">
        <f>(0.35*(0.5*1.225*PI()*(2^2)/4*U29^3)/1000)*V48</f>
        <v>19.235231580161305</v>
      </c>
      <c r="X48" s="259">
        <f>(0.246*(0.5*1.225*(14.52)*U31^3)/1000)*V48</f>
        <v>78.043237272</v>
      </c>
      <c r="Y48" s="268">
        <f>(0.255*(0.5*1.225*PI()*(7^2)/4*U27^3)/1000)*V48</f>
        <v>135.02659787067805</v>
      </c>
      <c r="Z48" s="259">
        <f>(0.2228*(0.5*1.225*PI()*(9^2)/4*U27^3)/1000)*V48</f>
        <v>195.02184925590663</v>
      </c>
      <c r="AA48" s="269">
        <f t="shared" si="23"/>
        <v>625.554683381021</v>
      </c>
      <c r="AB48" s="261">
        <f t="shared" si="24"/>
        <v>779.3265047192239</v>
      </c>
      <c r="AC48" s="270">
        <f>(0.14*(0.5*1.225*PI()*(10.4^2)/4*U31^3)/1000)*V48</f>
        <v>259.8472637832006</v>
      </c>
      <c r="AD48" s="20"/>
    </row>
    <row r="49" spans="1:30" ht="12.75">
      <c r="A49" s="256"/>
      <c r="B49" s="257"/>
      <c r="C49" s="258"/>
      <c r="D49" s="259"/>
      <c r="E49" s="258"/>
      <c r="F49" s="259"/>
      <c r="G49" s="260"/>
      <c r="H49" s="261"/>
      <c r="I49" s="262"/>
      <c r="J49" s="20"/>
      <c r="K49" s="263">
        <f t="shared" si="13"/>
        <v>23</v>
      </c>
      <c r="L49" s="257">
        <v>1</v>
      </c>
      <c r="M49" s="264">
        <f>(0.35*(0.5*1.225*PI()*(2^2)/4*K29^3)/1000)*L49</f>
        <v>1.4796331984739464</v>
      </c>
      <c r="N49" s="259">
        <f>(0.246*(0.5*1.225*(14.52)*K31^3)/1000)*L49</f>
        <v>6.003325944</v>
      </c>
      <c r="O49" s="264">
        <f>(0.255*(0.5*1.225*PI()*(7^2)/4*K27^3)/1000)*L49</f>
        <v>10.386661374667542</v>
      </c>
      <c r="P49" s="259">
        <f>(0.2228*(0.5*1.225*PI()*(9^2)/4*K27^3)/1000)*L49</f>
        <v>15.001680711992817</v>
      </c>
      <c r="Q49" s="265">
        <f t="shared" si="19"/>
        <v>51.39938010895858</v>
      </c>
      <c r="R49" s="261">
        <f t="shared" si="20"/>
        <v>64.0342088537304</v>
      </c>
      <c r="S49" s="266">
        <f>(0.14*(0.5*1.225*PI()*(10.4^2)/4*K31^3)/1000)*L49</f>
        <v>19.988251060246203</v>
      </c>
      <c r="T49" s="20"/>
      <c r="U49" s="267">
        <f t="shared" si="15"/>
        <v>23</v>
      </c>
      <c r="V49" s="257">
        <v>0</v>
      </c>
      <c r="W49" s="268">
        <f>(0.35*(0.5*1.225*PI()*(2^2)/4*U29^3)/1000)*V49</f>
        <v>0</v>
      </c>
      <c r="X49" s="259">
        <f>(0.246*(0.5*1.225*(14.52)*U31^3)/1000)*V49</f>
        <v>0</v>
      </c>
      <c r="Y49" s="268">
        <f>(0.255*(0.5*1.225*PI()*(7^2)/4*U27^3)/1000)*V49</f>
        <v>0</v>
      </c>
      <c r="Z49" s="259">
        <f>(0.2228*(0.5*1.225*PI()*(9^2)/4*U27^3)/1000)*V49</f>
        <v>0</v>
      </c>
      <c r="AA49" s="269">
        <f t="shared" si="23"/>
        <v>0</v>
      </c>
      <c r="AB49" s="261">
        <f t="shared" si="24"/>
        <v>0</v>
      </c>
      <c r="AC49" s="270">
        <f>(0.14*(0.5*1.225*PI()*(10.4^2)/4*U31^3)/1000)*V49</f>
        <v>0</v>
      </c>
      <c r="AD49" s="20"/>
    </row>
    <row r="50" spans="1:30" ht="12.75">
      <c r="A50" s="256"/>
      <c r="B50" s="257"/>
      <c r="C50" s="258"/>
      <c r="D50" s="259"/>
      <c r="E50" s="258"/>
      <c r="F50" s="259"/>
      <c r="G50" s="260"/>
      <c r="H50" s="261"/>
      <c r="I50" s="262"/>
      <c r="J50" s="20"/>
      <c r="K50" s="263">
        <f t="shared" si="13"/>
        <v>23.5</v>
      </c>
      <c r="L50" s="257">
        <v>0</v>
      </c>
      <c r="M50" s="264">
        <f>(0.35*(0.5*1.225*PI()*(2^2)/4*K29^3)/1000)*L50</f>
        <v>0</v>
      </c>
      <c r="N50" s="259">
        <f>(0.246*(0.5*1.225*(14.52)*K31^3)/1000)*L50</f>
        <v>0</v>
      </c>
      <c r="O50" s="264">
        <f>(0.255*(0.5*1.225*PI()*(7^2)/4*K27^3)/1000)*L50</f>
        <v>0</v>
      </c>
      <c r="P50" s="259">
        <f>(0.2228*(0.5*1.225*PI()*(9^2)/4*K27^3)/1000)*L50</f>
        <v>0</v>
      </c>
      <c r="Q50" s="265">
        <f t="shared" si="19"/>
        <v>0</v>
      </c>
      <c r="R50" s="261">
        <f t="shared" si="20"/>
        <v>0</v>
      </c>
      <c r="S50" s="266">
        <f>(0.14*(0.5*1.225*PI()*(10.4^2)/4*K31^3)/1000)*L50</f>
        <v>0</v>
      </c>
      <c r="T50" s="20"/>
      <c r="U50" s="267">
        <f t="shared" si="15"/>
        <v>23.5</v>
      </c>
      <c r="V50" s="257">
        <v>0</v>
      </c>
      <c r="W50" s="268">
        <f>(0.35*(0.5*1.225*PI()*(2^2)/4*U29^3)/1000)*V50</f>
        <v>0</v>
      </c>
      <c r="X50" s="259">
        <f>(0.246*(0.5*1.225*(14.52)*U31^3)/1000)*V50</f>
        <v>0</v>
      </c>
      <c r="Y50" s="268">
        <f>(0.255*(0.5*1.225*PI()*(7^2)/4*U27^3)/1000)*V50</f>
        <v>0</v>
      </c>
      <c r="Z50" s="259">
        <f>(0.2228*(0.5*1.225*PI()*(9^2)/4*U27^3)/1000)*V50</f>
        <v>0</v>
      </c>
      <c r="AA50" s="269">
        <f t="shared" si="23"/>
        <v>0</v>
      </c>
      <c r="AB50" s="261">
        <f t="shared" si="24"/>
        <v>0</v>
      </c>
      <c r="AC50" s="270">
        <f>(0.14*(0.5*1.225*PI()*(10.4^2)/4*U31^3)/1000)*V50</f>
        <v>0</v>
      </c>
      <c r="AD50" s="20"/>
    </row>
    <row r="51" spans="1:30" ht="13.5" thickBot="1">
      <c r="A51" s="256"/>
      <c r="B51" s="257"/>
      <c r="C51" s="258"/>
      <c r="D51" s="259"/>
      <c r="E51" s="258"/>
      <c r="F51" s="259"/>
      <c r="G51" s="260"/>
      <c r="H51" s="261"/>
      <c r="I51" s="262"/>
      <c r="J51" s="20"/>
      <c r="K51" s="263">
        <f t="shared" si="13"/>
        <v>24</v>
      </c>
      <c r="L51" s="257">
        <v>0</v>
      </c>
      <c r="M51" s="264">
        <f>(0.35*(0.5*1.225*PI()*(2^2)/4*K29^3)/1000)*L51</f>
        <v>0</v>
      </c>
      <c r="N51" s="259">
        <f>(0.246*(0.5*1.225*(14.52)*K31^3)/1000)*L51</f>
        <v>0</v>
      </c>
      <c r="O51" s="264">
        <f>(0.255*(0.5*1.225*PI()*(7^2)/4*K27^3)/1000)*L51</f>
        <v>0</v>
      </c>
      <c r="P51" s="259">
        <f>(0.2228*(0.5*1.225*PI()*(9^2)/4*K27^3)/1000)*L51</f>
        <v>0</v>
      </c>
      <c r="Q51" s="265">
        <f t="shared" si="19"/>
        <v>0</v>
      </c>
      <c r="R51" s="261">
        <f t="shared" si="20"/>
        <v>0</v>
      </c>
      <c r="S51" s="266">
        <f>(0.14*(0.5*1.225*PI()*(10.4^2)/4*K31^3)/1000)*L51</f>
        <v>0</v>
      </c>
      <c r="T51" s="20"/>
      <c r="U51" s="267">
        <f t="shared" si="15"/>
        <v>24</v>
      </c>
      <c r="V51" s="257">
        <v>10</v>
      </c>
      <c r="W51" s="268">
        <f>(0.35*(0.5*1.225*PI()*(2^2)/4*U29^3)/1000)*V51</f>
        <v>14.796331984739464</v>
      </c>
      <c r="X51" s="259">
        <f>(0.246*(0.5*1.225*(14.52)*U31^3)/1000)*V51</f>
        <v>60.03325944</v>
      </c>
      <c r="Y51" s="268">
        <f>(0.255*(0.5*1.225*PI()*(7^2)/4*U27^3)/1000)*V51</f>
        <v>103.86661374667541</v>
      </c>
      <c r="Z51" s="259">
        <f>(0.2228*(0.5*1.225*PI()*(9^2)/4*U27^3)/1000)*V51</f>
        <v>150.01680711992816</v>
      </c>
      <c r="AA51" s="269">
        <f t="shared" si="23"/>
        <v>583.9936143882992</v>
      </c>
      <c r="AB51" s="261">
        <f t="shared" si="24"/>
        <v>727.5490286791887</v>
      </c>
      <c r="AC51" s="270">
        <f>(0.14*(0.5*1.225*PI()*(10.4^2)/4*U31^3)/1000)*V51</f>
        <v>199.88251060246202</v>
      </c>
      <c r="AD51" s="20"/>
    </row>
    <row r="52" spans="1:30" ht="13.5" thickBot="1">
      <c r="A52" s="351" t="s">
        <v>154</v>
      </c>
      <c r="B52" s="356"/>
      <c r="C52" s="272">
        <f aca="true" t="shared" si="27" ref="C52:I52">SUM(C3:C51)</f>
        <v>212.61274658760522</v>
      </c>
      <c r="D52" s="273">
        <f t="shared" si="27"/>
        <v>737.2891877820433</v>
      </c>
      <c r="E52" s="272">
        <f t="shared" si="27"/>
        <v>1078.7051687963167</v>
      </c>
      <c r="F52" s="273">
        <f t="shared" si="27"/>
        <v>2528.768276870025</v>
      </c>
      <c r="G52" s="272">
        <f t="shared" si="27"/>
        <v>1641.6376265407273</v>
      </c>
      <c r="H52" s="273">
        <f t="shared" si="27"/>
        <v>2045.1796581439564</v>
      </c>
      <c r="I52" s="272">
        <f t="shared" si="27"/>
        <v>2454.0102822107915</v>
      </c>
      <c r="J52" s="20"/>
      <c r="K52" s="263">
        <f t="shared" si="13"/>
        <v>24.5</v>
      </c>
      <c r="L52" s="257">
        <v>0</v>
      </c>
      <c r="M52" s="264">
        <f>(0.35*(0.5*1.225*PI()*(2^2)/4*K29^3)/1000)*L52</f>
        <v>0</v>
      </c>
      <c r="N52" s="259">
        <f>(0.246*(0.5*1.225*(14.52)*K31^3)/1000)*L52</f>
        <v>0</v>
      </c>
      <c r="O52" s="264">
        <f>(0.255*(0.5*1.225*PI()*(7^2)/4*K27^3)/1000)*L52</f>
        <v>0</v>
      </c>
      <c r="P52" s="259">
        <f>(0.2228*(0.5*1.225*PI()*(9^2)/4*K27^3)/1000)*L52</f>
        <v>0</v>
      </c>
      <c r="Q52" s="265">
        <f t="shared" si="19"/>
        <v>0</v>
      </c>
      <c r="R52" s="261">
        <f t="shared" si="20"/>
        <v>0</v>
      </c>
      <c r="S52" s="266">
        <f>(0.14*(0.5*1.225*PI()*(10.4^2)/4*K31^3)/1000)*L52</f>
        <v>0</v>
      </c>
      <c r="T52" s="20"/>
      <c r="U52" s="267">
        <f t="shared" si="15"/>
        <v>24.5</v>
      </c>
      <c r="V52" s="257">
        <v>0</v>
      </c>
      <c r="W52" s="268">
        <f>(0.35*(0.5*1.225*PI()*(2^2)/4*U29^3)/1000)*V52</f>
        <v>0</v>
      </c>
      <c r="X52" s="259">
        <f>(0.246*(0.5*1.225*(14.52)*U31^3)/1000)*V52</f>
        <v>0</v>
      </c>
      <c r="Y52" s="268">
        <f>(0.255*(0.5*1.225*PI()*(7^2)/4*U27^3)/1000)*V52</f>
        <v>0</v>
      </c>
      <c r="Z52" s="259">
        <f>(0.2228*(0.5*1.225*PI()*(9^2)/4*U27^3)/1000)*V52</f>
        <v>0</v>
      </c>
      <c r="AA52" s="269">
        <f t="shared" si="23"/>
        <v>0</v>
      </c>
      <c r="AB52" s="261">
        <f t="shared" si="24"/>
        <v>0</v>
      </c>
      <c r="AC52" s="270">
        <f>(0.14*(0.5*1.225*PI()*(10.4^2)/4*U31^3)/1000)*V52</f>
        <v>0</v>
      </c>
      <c r="AD52" s="20"/>
    </row>
    <row r="53" spans="2:30" ht="13.5" thickTop="1">
      <c r="B53" s="274"/>
      <c r="C53" s="275"/>
      <c r="D53" s="275"/>
      <c r="E53" s="275"/>
      <c r="F53" s="275"/>
      <c r="G53" s="275"/>
      <c r="H53" s="275"/>
      <c r="I53" s="275"/>
      <c r="J53" s="20"/>
      <c r="K53" s="263">
        <f t="shared" si="13"/>
        <v>25</v>
      </c>
      <c r="L53" s="257">
        <v>2</v>
      </c>
      <c r="M53" s="264">
        <f>(0.35*(0.5*1.225*PI()*(2^2)/4*K29^3)/1000)*L53</f>
        <v>2.9592663969478927</v>
      </c>
      <c r="N53" s="259">
        <f>(0.246*(0.5*1.225*(14.52)*K31^3)/1000)*L53</f>
        <v>12.006651888</v>
      </c>
      <c r="O53" s="264">
        <f>(0.255*(0.5*1.225*PI()*(7^2)/4*K27^3)/1000)*L53</f>
        <v>20.773322749335083</v>
      </c>
      <c r="P53" s="259">
        <f>(0.2228*(0.5*1.225*PI()*(9^2)/4*K27^3)/1000)*L53</f>
        <v>30.003361423985634</v>
      </c>
      <c r="Q53" s="265">
        <f t="shared" si="19"/>
        <v>132.0153389007114</v>
      </c>
      <c r="R53" s="261">
        <f t="shared" si="20"/>
        <v>164.46692090729638</v>
      </c>
      <c r="S53" s="266">
        <f>(0.14*(0.5*1.225*PI()*(10.4^2)/4*K31^3)/1000)*L53</f>
        <v>39.976502120492405</v>
      </c>
      <c r="T53" s="20"/>
      <c r="U53" s="267">
        <f t="shared" si="15"/>
        <v>25</v>
      </c>
      <c r="V53" s="257">
        <v>6</v>
      </c>
      <c r="W53" s="268">
        <f>(0.35*(0.5*1.225*PI()*(2^2)/4*U29^3)/1000)*V53</f>
        <v>8.877799190843678</v>
      </c>
      <c r="X53" s="259">
        <f>(0.246*(0.5*1.225*(14.52)*U31^3)/1000)*V53</f>
        <v>36.019955664</v>
      </c>
      <c r="Y53" s="268">
        <f>(0.255*(0.5*1.225*PI()*(7^2)/4*U27^3)/1000)*V53</f>
        <v>62.31996824800525</v>
      </c>
      <c r="Z53" s="259">
        <f>(0.2228*(0.5*1.225*PI()*(9^2)/4*U27^3)/1000)*V53</f>
        <v>90.0100842719569</v>
      </c>
      <c r="AA53" s="269">
        <f t="shared" si="23"/>
        <v>396.04601670213424</v>
      </c>
      <c r="AB53" s="261">
        <f t="shared" si="24"/>
        <v>493.4007627218891</v>
      </c>
      <c r="AC53" s="270">
        <f>(0.14*(0.5*1.225*PI()*(10.4^2)/4*U31^3)/1000)*V53</f>
        <v>119.92950636147722</v>
      </c>
      <c r="AD53" s="20"/>
    </row>
    <row r="54" spans="1:30" ht="12.75">
      <c r="A54" s="170"/>
      <c r="B54" s="170"/>
      <c r="C54" s="15"/>
      <c r="D54" s="15"/>
      <c r="E54" s="15"/>
      <c r="F54" s="15"/>
      <c r="G54" s="15"/>
      <c r="H54" s="15"/>
      <c r="I54" s="15"/>
      <c r="J54" s="20"/>
      <c r="K54" s="263">
        <f t="shared" si="13"/>
        <v>25.5</v>
      </c>
      <c r="L54" s="257">
        <v>0</v>
      </c>
      <c r="M54" s="264">
        <f>(0.35*(0.5*1.225*PI()*(2^2)/4*K29^3)/1000)*L54</f>
        <v>0</v>
      </c>
      <c r="N54" s="259">
        <f>(0.246*(0.5*1.225*(14.52)*K31^3)/1000)*L54</f>
        <v>0</v>
      </c>
      <c r="O54" s="264">
        <f>(0.255*(0.5*1.225*PI()*(7^2)/4*K27^3)/1000)*L54</f>
        <v>0</v>
      </c>
      <c r="P54" s="259">
        <f>(0.2228*(0.5*1.225*PI()*(9^2)/4*K27^3)/1000)*L54</f>
        <v>0</v>
      </c>
      <c r="Q54" s="265">
        <f t="shared" si="19"/>
        <v>0</v>
      </c>
      <c r="R54" s="261">
        <f t="shared" si="20"/>
        <v>0</v>
      </c>
      <c r="S54" s="266">
        <f>(0.14*(0.5*1.225*PI()*(10.4^2)/4*K31^3)/1000)*L54</f>
        <v>0</v>
      </c>
      <c r="T54" s="20"/>
      <c r="U54" s="267">
        <f t="shared" si="15"/>
        <v>25.5</v>
      </c>
      <c r="V54" s="257">
        <v>0</v>
      </c>
      <c r="W54" s="268">
        <f>(0.35*(0.5*1.225*PI()*(2^2)/4*U29^3)/1000)*V54</f>
        <v>0</v>
      </c>
      <c r="X54" s="259">
        <f>(0.246*(0.5*1.225*(14.52)*U31^3)/1000)*V54</f>
        <v>0</v>
      </c>
      <c r="Y54" s="268">
        <f>(0.255*(0.5*1.225*PI()*(7^2)/4*U27^3)/1000)*V54</f>
        <v>0</v>
      </c>
      <c r="Z54" s="259">
        <f>(0.2228*(0.5*1.225*PI()*(9^2)/4*U27^3)/1000)*V54</f>
        <v>0</v>
      </c>
      <c r="AA54" s="269">
        <f t="shared" si="23"/>
        <v>0</v>
      </c>
      <c r="AB54" s="261">
        <f t="shared" si="24"/>
        <v>0</v>
      </c>
      <c r="AC54" s="270">
        <f>(0.14*(0.5*1.225*PI()*(10.4^2)/4*U31^3)/1000)*V54</f>
        <v>0</v>
      </c>
      <c r="AD54" s="20"/>
    </row>
    <row r="55" spans="1:30" ht="12.75">
      <c r="A55" s="170"/>
      <c r="B55" s="170"/>
      <c r="C55" s="15"/>
      <c r="D55" s="15"/>
      <c r="E55" s="15"/>
      <c r="F55" s="15"/>
      <c r="G55" s="15"/>
      <c r="H55" s="15"/>
      <c r="I55" s="15"/>
      <c r="J55" s="20"/>
      <c r="K55" s="263">
        <f t="shared" si="13"/>
        <v>26</v>
      </c>
      <c r="L55" s="257">
        <v>1</v>
      </c>
      <c r="M55" s="264">
        <f>(0.35*(0.5*1.225*PI()*(2^2)/4*K29^3)/1000)*L55</f>
        <v>1.4796331984739464</v>
      </c>
      <c r="N55" s="259">
        <f>(0.246*(0.5*1.225*(14.52)*K31^3)/1000)*L55</f>
        <v>6.003325944</v>
      </c>
      <c r="O55" s="264">
        <f>(0.255*(0.5*1.225*PI()*(7^2)/4*K27^3)/1000)*L55</f>
        <v>10.386661374667542</v>
      </c>
      <c r="P55" s="259">
        <f>(0.2228*(0.5*1.225*PI()*(9^2)/4*K27^3)/1000)*L55</f>
        <v>15.001680711992817</v>
      </c>
      <c r="Q55" s="265">
        <f t="shared" si="19"/>
        <v>74.24965108860492</v>
      </c>
      <c r="R55" s="261">
        <f t="shared" si="20"/>
        <v>92.50145925973251</v>
      </c>
      <c r="S55" s="266">
        <f>(0.14*(0.5*1.225*PI()*(10.4^2)/4*K31^3)/1000)*L55</f>
        <v>19.988251060246203</v>
      </c>
      <c r="T55" s="20"/>
      <c r="U55" s="267">
        <f t="shared" si="15"/>
        <v>26</v>
      </c>
      <c r="V55" s="257">
        <v>8</v>
      </c>
      <c r="W55" s="268">
        <f>(0.35*(0.5*1.225*PI()*(2^2)/4*U29^3)/1000)*V55</f>
        <v>11.837065587791571</v>
      </c>
      <c r="X55" s="259">
        <f>(0.246*(0.5*1.225*(14.52)*U31^3)/1000)*V55</f>
        <v>48.026607552</v>
      </c>
      <c r="Y55" s="268">
        <f>(0.255*(0.5*1.225*PI()*(7^2)/4*U27^3)/1000)*V55</f>
        <v>83.09329099734033</v>
      </c>
      <c r="Z55" s="259">
        <f>(0.2228*(0.5*1.225*PI()*(9^2)/4*U27^3)/1000)*V55</f>
        <v>120.01344569594254</v>
      </c>
      <c r="AA55" s="269">
        <f t="shared" si="23"/>
        <v>593.9972087088394</v>
      </c>
      <c r="AB55" s="261">
        <f t="shared" si="24"/>
        <v>740.0116740778601</v>
      </c>
      <c r="AC55" s="270">
        <f>(0.14*(0.5*1.225*PI()*(10.4^2)/4*U31^3)/1000)*V55</f>
        <v>159.90600848196962</v>
      </c>
      <c r="AD55" s="20"/>
    </row>
    <row r="56" spans="1:30" ht="13.5" thickBot="1">
      <c r="A56" s="170"/>
      <c r="B56" s="170"/>
      <c r="C56" s="15"/>
      <c r="D56" s="15"/>
      <c r="E56" s="15"/>
      <c r="F56" s="15"/>
      <c r="G56" s="15"/>
      <c r="H56" s="15"/>
      <c r="I56" s="15"/>
      <c r="J56" s="20"/>
      <c r="K56" s="263">
        <f t="shared" si="13"/>
        <v>26.5</v>
      </c>
      <c r="L56" s="257">
        <v>1</v>
      </c>
      <c r="M56" s="264">
        <f>(0.35*(0.5*1.225*PI()*(2^2)/4*K29^3)/1000)*L56</f>
        <v>1.4796331984739464</v>
      </c>
      <c r="N56" s="259">
        <f>(0.246*(0.5*1.225*(14.52)*K31^3)/1000)*L56</f>
        <v>6.003325944</v>
      </c>
      <c r="O56" s="264">
        <f>(0.255*(0.5*1.225*PI()*(7^2)/4*K27^3)/1000)*L56</f>
        <v>10.386661374667542</v>
      </c>
      <c r="P56" s="259">
        <f>(0.2228*(0.5*1.225*PI()*(9^2)/4*K27^3)/1000)*L56</f>
        <v>15.001680711992817</v>
      </c>
      <c r="Q56" s="265">
        <f t="shared" si="19"/>
        <v>78.61619043808486</v>
      </c>
      <c r="R56" s="261">
        <f t="shared" si="20"/>
        <v>97.94136713566225</v>
      </c>
      <c r="S56" s="266">
        <f>(0.14*(0.5*1.225*PI()*(10.4^2)/4*K31^3)/1000)*L56</f>
        <v>19.988251060246203</v>
      </c>
      <c r="T56" s="20"/>
      <c r="U56" s="267">
        <f t="shared" si="15"/>
        <v>26.5</v>
      </c>
      <c r="V56" s="257">
        <v>0</v>
      </c>
      <c r="W56" s="268">
        <f>(0.35*(0.5*1.225*PI()*(2^2)/4*U29^3)/1000)*V56</f>
        <v>0</v>
      </c>
      <c r="X56" s="259">
        <f>(0.246*(0.5*1.225*(14.52)*U31^3)/1000)*V56</f>
        <v>0</v>
      </c>
      <c r="Y56" s="268">
        <f>(0.255*(0.5*1.225*PI()*(7^2)/4*U27^3)/1000)*V56</f>
        <v>0</v>
      </c>
      <c r="Z56" s="259">
        <f>(0.2228*(0.5*1.225*PI()*(9^2)/4*U27^3)/1000)*V56</f>
        <v>0</v>
      </c>
      <c r="AA56" s="269">
        <f t="shared" si="23"/>
        <v>0</v>
      </c>
      <c r="AB56" s="261">
        <f t="shared" si="24"/>
        <v>0</v>
      </c>
      <c r="AC56" s="270">
        <f>(0.14*(0.5*1.225*PI()*(10.4^2)/4*U31^3)/1000)*V56</f>
        <v>0</v>
      </c>
      <c r="AD56" s="20"/>
    </row>
    <row r="57" spans="1:30" ht="13.5" thickBot="1">
      <c r="A57" s="170"/>
      <c r="B57" s="170"/>
      <c r="C57" s="15"/>
      <c r="D57" s="15"/>
      <c r="E57" s="15"/>
      <c r="F57" s="15"/>
      <c r="G57" s="15"/>
      <c r="H57" s="15"/>
      <c r="I57" s="15"/>
      <c r="J57" s="20"/>
      <c r="K57" s="351" t="s">
        <v>154</v>
      </c>
      <c r="L57" s="352"/>
      <c r="M57" s="276">
        <f>SUM(M3:M56)</f>
        <v>320.0305346094604</v>
      </c>
      <c r="N57" s="273">
        <f aca="true" t="shared" si="28" ref="N57:S57">SUM(N3:N56)</f>
        <v>1162.847134189125</v>
      </c>
      <c r="O57" s="276">
        <f t="shared" si="28"/>
        <v>1669.7900209500303</v>
      </c>
      <c r="P57" s="273">
        <f t="shared" si="28"/>
        <v>3599.987742716188</v>
      </c>
      <c r="Q57" s="276">
        <f t="shared" si="28"/>
        <v>3239.005316972</v>
      </c>
      <c r="R57" s="273">
        <f t="shared" si="28"/>
        <v>4035.2070882111384</v>
      </c>
      <c r="S57" s="276">
        <f t="shared" si="28"/>
        <v>3871.034584717674</v>
      </c>
      <c r="T57" s="20"/>
      <c r="U57" s="267">
        <f t="shared" si="15"/>
        <v>27</v>
      </c>
      <c r="V57" s="257">
        <v>3</v>
      </c>
      <c r="W57" s="268">
        <f>(0.35*(0.5*1.225*PI()*(2^2)/4*U29^3)/1000)*V57</f>
        <v>4.438899595421839</v>
      </c>
      <c r="X57" s="259">
        <f>(0.246*(0.5*1.225*(14.52)*U31^3)/1000)*V57</f>
        <v>18.009977832</v>
      </c>
      <c r="Y57" s="268">
        <f>(0.255*(0.5*1.225*PI()*(7^2)/4*U27^3)/1000)*V57</f>
        <v>31.159984124002627</v>
      </c>
      <c r="Z57" s="259">
        <f>(0.2228*(0.5*1.225*PI()*(9^2)/4*U27^3)/1000)*V57</f>
        <v>45.00504213597845</v>
      </c>
      <c r="AA57" s="269">
        <f t="shared" si="23"/>
        <v>249.45195989593947</v>
      </c>
      <c r="AB57" s="261">
        <f aca="true" t="shared" si="29" ref="AB57:AB75">(0.14*(0.5*1.225*PI()*(10.4^2)/4*U57^3)/1000)*V57</f>
        <v>430.1334682421567</v>
      </c>
      <c r="AC57" s="270">
        <f>(0.14*(0.5*1.225*PI()*(10.4^2)/4*U31^3)/1000)*V57</f>
        <v>59.96475318073861</v>
      </c>
      <c r="AD57" s="20"/>
    </row>
    <row r="58" spans="1:30" ht="13.5" thickTop="1">
      <c r="A58" s="170"/>
      <c r="B58" s="170"/>
      <c r="C58" s="15"/>
      <c r="D58" s="15"/>
      <c r="E58" s="15"/>
      <c r="F58" s="15"/>
      <c r="G58" s="15"/>
      <c r="H58" s="15"/>
      <c r="I58" s="15"/>
      <c r="J58" s="20"/>
      <c r="K58" s="277"/>
      <c r="L58" s="278"/>
      <c r="M58" s="279"/>
      <c r="N58" s="279"/>
      <c r="O58" s="279"/>
      <c r="P58" s="279"/>
      <c r="Q58" s="279"/>
      <c r="R58" s="279"/>
      <c r="S58" s="279"/>
      <c r="T58" s="20"/>
      <c r="U58" s="267">
        <f t="shared" si="15"/>
        <v>27.5</v>
      </c>
      <c r="V58" s="257">
        <v>0</v>
      </c>
      <c r="W58" s="268">
        <f>(0.35*(0.5*1.225*PI()*(2^2)/4*U29^3)/1000)*V58</f>
        <v>0</v>
      </c>
      <c r="X58" s="259">
        <f>(0.246*(0.5*1.225*(14.52)*U31^3)/1000)*V58</f>
        <v>0</v>
      </c>
      <c r="Y58" s="268">
        <f>(0.255*(0.5*1.225*PI()*(7^2)/4*U27^3)/1000)*V58</f>
        <v>0</v>
      </c>
      <c r="Z58" s="259">
        <f>(0.2228*(0.5*1.225*PI()*(9^2)/4*U27^3)/1000)*V58</f>
        <v>0</v>
      </c>
      <c r="AA58" s="269">
        <f t="shared" si="23"/>
        <v>0</v>
      </c>
      <c r="AB58" s="261">
        <f t="shared" si="29"/>
        <v>0</v>
      </c>
      <c r="AC58" s="270">
        <f>(0.14*(0.5*1.225*PI()*(10.4^2)/4*U31^3)/1000)*V58</f>
        <v>0</v>
      </c>
      <c r="AD58" s="20"/>
    </row>
    <row r="59" spans="1:30" ht="12.75">
      <c r="A59" s="170"/>
      <c r="B59" s="170"/>
      <c r="C59" s="15"/>
      <c r="D59" s="15"/>
      <c r="E59" s="15"/>
      <c r="F59" s="15"/>
      <c r="G59" s="15"/>
      <c r="H59" s="15"/>
      <c r="I59" s="15"/>
      <c r="J59" s="20"/>
      <c r="K59" s="170"/>
      <c r="L59" s="15"/>
      <c r="M59" s="280"/>
      <c r="N59" s="280"/>
      <c r="O59" s="280"/>
      <c r="P59" s="280"/>
      <c r="Q59" s="280"/>
      <c r="R59" s="280"/>
      <c r="S59" s="280"/>
      <c r="T59" s="20"/>
      <c r="U59" s="267">
        <f t="shared" si="15"/>
        <v>28</v>
      </c>
      <c r="V59" s="257">
        <v>0</v>
      </c>
      <c r="W59" s="268">
        <f>(0.35*(0.5*1.225*PI()*(2^2)/4*U29^3)/1000)*V59</f>
        <v>0</v>
      </c>
      <c r="X59" s="259">
        <f>(0.246*(0.5*1.225*(14.52)*U31^3)/1000)*V59</f>
        <v>0</v>
      </c>
      <c r="Y59" s="268">
        <f>(0.255*(0.5*1.225*PI()*(7^2)/4*U27^3)/1000)*V59</f>
        <v>0</v>
      </c>
      <c r="Z59" s="259">
        <f>(0.2228*(0.5*1.225*PI()*(9^2)/4*U27^3)/1000)*V59</f>
        <v>0</v>
      </c>
      <c r="AA59" s="269">
        <f t="shared" si="23"/>
        <v>0</v>
      </c>
      <c r="AB59" s="261">
        <f t="shared" si="29"/>
        <v>0</v>
      </c>
      <c r="AC59" s="270">
        <f>(0.14*(0.5*1.225*PI()*(10.4^2)/4*U31^3)/1000)*V59</f>
        <v>0</v>
      </c>
      <c r="AD59" s="20"/>
    </row>
    <row r="60" spans="1:30" ht="12.75">
      <c r="A60" s="170"/>
      <c r="B60" s="170"/>
      <c r="C60" s="15"/>
      <c r="D60" s="15"/>
      <c r="E60" s="15"/>
      <c r="F60" s="15"/>
      <c r="G60" s="15"/>
      <c r="H60" s="15"/>
      <c r="I60" s="15"/>
      <c r="J60" s="20"/>
      <c r="K60" s="170"/>
      <c r="L60" s="15"/>
      <c r="M60" s="280"/>
      <c r="N60" s="280"/>
      <c r="O60" s="280"/>
      <c r="P60" s="280"/>
      <c r="Q60" s="280"/>
      <c r="R60" s="280"/>
      <c r="S60" s="280"/>
      <c r="T60" s="20"/>
      <c r="U60" s="267">
        <f t="shared" si="15"/>
        <v>28.5</v>
      </c>
      <c r="V60" s="257">
        <v>1</v>
      </c>
      <c r="W60" s="268">
        <f>(0.35*(0.5*1.225*PI()*(2^2)/4*U29^3)/1000)*V60</f>
        <v>1.4796331984739464</v>
      </c>
      <c r="X60" s="259">
        <f>(0.246*(0.5*1.225*(14.52)*U31^3)/1000)*V60</f>
        <v>6.003325944</v>
      </c>
      <c r="Y60" s="268">
        <f>(0.255*(0.5*1.225*PI()*(7^2)/4*U27^3)/1000)*V60</f>
        <v>10.386661374667542</v>
      </c>
      <c r="Z60" s="259">
        <f>(0.2228*(0.5*1.225*PI()*(9^2)/4*U27^3)/1000)*V60</f>
        <v>15.001680711992817</v>
      </c>
      <c r="AA60" s="269">
        <f t="shared" si="23"/>
        <v>97.7932666281578</v>
      </c>
      <c r="AB60" s="261">
        <f t="shared" si="29"/>
        <v>168.626283646145</v>
      </c>
      <c r="AC60" s="270">
        <f>(0.14*(0.5*1.225*PI()*(10.4^2)/4*U31^3)/1000)*V60</f>
        <v>19.988251060246203</v>
      </c>
      <c r="AD60" s="20"/>
    </row>
    <row r="61" spans="1:30" ht="12.75">
      <c r="A61" s="170"/>
      <c r="B61" s="170"/>
      <c r="C61" s="15"/>
      <c r="D61" s="15"/>
      <c r="E61" s="15"/>
      <c r="F61" s="15"/>
      <c r="G61" s="15"/>
      <c r="H61" s="15"/>
      <c r="I61" s="15"/>
      <c r="J61" s="20"/>
      <c r="K61" s="170"/>
      <c r="L61" s="15"/>
      <c r="M61" s="280"/>
      <c r="N61" s="280"/>
      <c r="O61" s="280"/>
      <c r="P61" s="280"/>
      <c r="Q61" s="280"/>
      <c r="R61" s="280"/>
      <c r="S61" s="280"/>
      <c r="T61" s="20"/>
      <c r="U61" s="267">
        <f t="shared" si="15"/>
        <v>29</v>
      </c>
      <c r="V61" s="257">
        <v>0</v>
      </c>
      <c r="W61" s="268">
        <f>(0.35*(0.5*1.225*PI()*(2^2)/4*U29^3)/1000)*V61</f>
        <v>0</v>
      </c>
      <c r="X61" s="259">
        <f>(0.246*(0.5*1.225*(14.52)*U61^3)/1000)*V61</f>
        <v>0</v>
      </c>
      <c r="Y61" s="268">
        <f>(0.255*(0.5*1.225*PI()*(7^2)/4*U27^3)/1000)*V61</f>
        <v>0</v>
      </c>
      <c r="Z61" s="259">
        <f>(0.2228*(0.5*1.225*PI()*(9^2)/4*U27^3)/1000)*V61</f>
        <v>0</v>
      </c>
      <c r="AA61" s="269">
        <f t="shared" si="23"/>
        <v>0</v>
      </c>
      <c r="AB61" s="261">
        <f t="shared" si="29"/>
        <v>0</v>
      </c>
      <c r="AC61" s="270">
        <f>(0.14*(0.5*1.225*PI()*(10.4^2)/4*U31^3)/1000)*V61</f>
        <v>0</v>
      </c>
      <c r="AD61" s="20"/>
    </row>
    <row r="62" spans="1:30" ht="12.75">
      <c r="A62" s="170"/>
      <c r="B62" s="170"/>
      <c r="C62" s="15"/>
      <c r="D62" s="15"/>
      <c r="E62" s="15"/>
      <c r="F62" s="15"/>
      <c r="G62" s="15"/>
      <c r="H62" s="15"/>
      <c r="I62" s="15"/>
      <c r="J62" s="20"/>
      <c r="K62" s="170"/>
      <c r="L62" s="15"/>
      <c r="M62" s="280"/>
      <c r="N62" s="280"/>
      <c r="O62" s="280"/>
      <c r="P62" s="280"/>
      <c r="Q62" s="280"/>
      <c r="R62" s="280"/>
      <c r="S62" s="280"/>
      <c r="T62" s="20"/>
      <c r="U62" s="267">
        <f t="shared" si="15"/>
        <v>29.5</v>
      </c>
      <c r="V62" s="257">
        <v>0</v>
      </c>
      <c r="W62" s="268">
        <f>(0.35*(0.5*1.225*PI()*(2^2)/4*U29^3)/1000)*V62</f>
        <v>0</v>
      </c>
      <c r="X62" s="259">
        <f>(0.246*(0.5*1.225*(14.52)*U31^3)/1000)*V62</f>
        <v>0</v>
      </c>
      <c r="Y62" s="268">
        <f>(0.255*(0.5*1.225*PI()*(7^2)/4*U27^3)/1000)*V62</f>
        <v>0</v>
      </c>
      <c r="Z62" s="259">
        <f>(0.2228*(0.5*1.225*PI()*(9^2)/4*U27^3)/1000)*V62</f>
        <v>0</v>
      </c>
      <c r="AA62" s="269">
        <f t="shared" si="23"/>
        <v>0</v>
      </c>
      <c r="AB62" s="261">
        <f t="shared" si="29"/>
        <v>0</v>
      </c>
      <c r="AC62" s="270">
        <f>(0.14*(0.5*1.225*PI()*(10.4^2)/4*U31^3)/1000)*V62</f>
        <v>0</v>
      </c>
      <c r="AD62" s="20"/>
    </row>
    <row r="63" spans="1:30" ht="12.75">
      <c r="A63" s="170"/>
      <c r="B63" s="170"/>
      <c r="C63" s="15"/>
      <c r="D63" s="15"/>
      <c r="E63" s="15"/>
      <c r="F63" s="15"/>
      <c r="G63" s="15"/>
      <c r="H63" s="15"/>
      <c r="I63" s="15"/>
      <c r="J63" s="20"/>
      <c r="K63" s="170"/>
      <c r="L63" s="15"/>
      <c r="M63" s="280"/>
      <c r="N63" s="280"/>
      <c r="O63" s="280"/>
      <c r="P63" s="280"/>
      <c r="Q63" s="280"/>
      <c r="R63" s="280"/>
      <c r="S63" s="280"/>
      <c r="T63" s="20"/>
      <c r="U63" s="267">
        <f t="shared" si="15"/>
        <v>30</v>
      </c>
      <c r="V63" s="257">
        <v>3</v>
      </c>
      <c r="W63" s="268">
        <f>(0.35*(0.5*1.225*PI()*(2^2)/4*U29^3)/1000)*V63</f>
        <v>4.438899595421839</v>
      </c>
      <c r="X63" s="259">
        <f>(0.246*(0.5*1.225*(14.52)*U31^3)/1000)*V63</f>
        <v>18.009977832</v>
      </c>
      <c r="Y63" s="268">
        <f>(0.255*(0.5*1.225*PI()*(7^2)/4*U27^3)/1000)*V63</f>
        <v>31.159984124002627</v>
      </c>
      <c r="Z63" s="259">
        <f>(0.2228*(0.5*1.225*PI()*(9^2)/4*U27^3)/1000)*V63</f>
        <v>45.00504213597845</v>
      </c>
      <c r="AA63" s="269">
        <f t="shared" si="23"/>
        <v>342.183758430644</v>
      </c>
      <c r="AB63" s="261">
        <f t="shared" si="29"/>
        <v>590.0321923760723</v>
      </c>
      <c r="AC63" s="270">
        <f>(0.14*(0.5*1.225*PI()*(10.4^2)/4*U31^3)/1000)*V63</f>
        <v>59.96475318073861</v>
      </c>
      <c r="AD63" s="20"/>
    </row>
    <row r="64" spans="1:30" ht="12.75">
      <c r="A64" s="170"/>
      <c r="B64" s="170"/>
      <c r="C64" s="15"/>
      <c r="D64" s="15"/>
      <c r="E64" s="15"/>
      <c r="F64" s="15"/>
      <c r="G64" s="15"/>
      <c r="H64" s="15"/>
      <c r="I64" s="15"/>
      <c r="J64" s="20"/>
      <c r="K64" s="170"/>
      <c r="L64" s="15"/>
      <c r="M64" s="280"/>
      <c r="N64" s="280"/>
      <c r="O64" s="280"/>
      <c r="P64" s="280"/>
      <c r="Q64" s="280"/>
      <c r="R64" s="280"/>
      <c r="S64" s="280"/>
      <c r="T64" s="20"/>
      <c r="U64" s="267">
        <f t="shared" si="15"/>
        <v>30.5</v>
      </c>
      <c r="V64" s="257">
        <v>0</v>
      </c>
      <c r="W64" s="268">
        <f>(0.35*(0.5*1.225*PI()*(2^2)/4*U29^3)/1000)*V64</f>
        <v>0</v>
      </c>
      <c r="X64" s="259">
        <f>(0.246*(0.5*1.225*(14.52)*U31^3)/1000)*V64</f>
        <v>0</v>
      </c>
      <c r="Y64" s="268">
        <f>(0.255*(0.5*1.225*PI()*(7^2)/4*U27^3)/1000)*V64</f>
        <v>0</v>
      </c>
      <c r="Z64" s="259">
        <f>(0.2228*(0.5*1.225*PI()*(9^2)/4*U27^3)/1000)*V64</f>
        <v>0</v>
      </c>
      <c r="AA64" s="269">
        <f t="shared" si="23"/>
        <v>0</v>
      </c>
      <c r="AB64" s="261">
        <f t="shared" si="29"/>
        <v>0</v>
      </c>
      <c r="AC64" s="270">
        <f>(0.14*(0.5*1.225*PI()*(10.4^2)/4*U31^3)/1000)*V64</f>
        <v>0</v>
      </c>
      <c r="AD64" s="20"/>
    </row>
    <row r="65" spans="1:30" ht="12.75">
      <c r="A65" s="170"/>
      <c r="B65" s="170"/>
      <c r="C65" s="15"/>
      <c r="D65" s="15"/>
      <c r="E65" s="15"/>
      <c r="F65" s="15"/>
      <c r="G65" s="15"/>
      <c r="H65" s="15"/>
      <c r="I65" s="15"/>
      <c r="J65" s="20"/>
      <c r="K65" s="170"/>
      <c r="L65" s="15"/>
      <c r="M65" s="280"/>
      <c r="N65" s="280"/>
      <c r="O65" s="280"/>
      <c r="P65" s="280"/>
      <c r="Q65" s="280"/>
      <c r="R65" s="280"/>
      <c r="S65" s="280"/>
      <c r="T65" s="20"/>
      <c r="U65" s="267">
        <f t="shared" si="15"/>
        <v>31</v>
      </c>
      <c r="V65" s="257">
        <v>1</v>
      </c>
      <c r="W65" s="268">
        <f>(0.35*(0.5*1.225*PI()*(2^2)/4*U29^3)/1000)*V65</f>
        <v>1.4796331984739464</v>
      </c>
      <c r="X65" s="259">
        <f>(0.246*(0.5*1.225*(14.52)*U31^3)/1000)*V65</f>
        <v>6.003325944</v>
      </c>
      <c r="Y65" s="268">
        <f>(0.255*(0.5*1.225*PI()*(7^2)/4*U27^3)/1000)*V65</f>
        <v>10.386661374667542</v>
      </c>
      <c r="Z65" s="259">
        <f>(0.2228*(0.5*1.225*PI()*(9^2)/4*U27^3)/1000)*V65</f>
        <v>15.001680711992817</v>
      </c>
      <c r="AA65" s="269">
        <f t="shared" si="23"/>
        <v>125.851806758115</v>
      </c>
      <c r="AB65" s="261">
        <f t="shared" si="29"/>
        <v>217.0080128774762</v>
      </c>
      <c r="AC65" s="270">
        <f>(0.14*(0.5*1.225*PI()*(10.4^2)/4*U31^3)/1000)*V65</f>
        <v>19.988251060246203</v>
      </c>
      <c r="AD65" s="20"/>
    </row>
    <row r="66" spans="1:30" ht="12.75">
      <c r="A66" s="170"/>
      <c r="B66" s="170"/>
      <c r="C66" s="15"/>
      <c r="D66" s="15"/>
      <c r="E66" s="15"/>
      <c r="F66" s="15"/>
      <c r="G66" s="15"/>
      <c r="H66" s="15"/>
      <c r="I66" s="15"/>
      <c r="J66" s="20"/>
      <c r="K66" s="170"/>
      <c r="L66" s="15"/>
      <c r="M66" s="280"/>
      <c r="N66" s="280"/>
      <c r="O66" s="280"/>
      <c r="P66" s="280"/>
      <c r="Q66" s="280"/>
      <c r="R66" s="280"/>
      <c r="S66" s="280"/>
      <c r="T66" s="20"/>
      <c r="U66" s="267">
        <f t="shared" si="15"/>
        <v>31.5</v>
      </c>
      <c r="V66" s="257">
        <v>0</v>
      </c>
      <c r="W66" s="268">
        <f>(0.35*(0.5*1.225*PI()*(2^2)/4*U29^3)/1000)*V66</f>
        <v>0</v>
      </c>
      <c r="X66" s="259">
        <f>(0.246*(0.5*1.225*(14.52)*U31^3)/1000)*V66</f>
        <v>0</v>
      </c>
      <c r="Y66" s="268">
        <f>(0.255*(0.5*1.225*PI()*(7^2)/4*U27^3)/1000)*V66</f>
        <v>0</v>
      </c>
      <c r="Z66" s="259">
        <f>(0.2228*(0.5*1.225*PI()*(9^2)/4*U27^3)/1000)*V66</f>
        <v>0</v>
      </c>
      <c r="AA66" s="269">
        <f t="shared" si="23"/>
        <v>0</v>
      </c>
      <c r="AB66" s="261">
        <f t="shared" si="29"/>
        <v>0</v>
      </c>
      <c r="AC66" s="270">
        <f>(0.14*(0.5*1.225*PI()*(10.4^2)/4*U31^3)/1000)*V66</f>
        <v>0</v>
      </c>
      <c r="AD66" s="20"/>
    </row>
    <row r="67" spans="1:30" ht="12.75">
      <c r="A67" s="170"/>
      <c r="B67" s="170"/>
      <c r="C67" s="15"/>
      <c r="D67" s="15"/>
      <c r="E67" s="15"/>
      <c r="F67" s="15"/>
      <c r="G67" s="15"/>
      <c r="H67" s="15"/>
      <c r="I67" s="15"/>
      <c r="J67" s="20"/>
      <c r="K67" s="170"/>
      <c r="L67" s="15"/>
      <c r="M67" s="280"/>
      <c r="N67" s="280"/>
      <c r="O67" s="280"/>
      <c r="P67" s="280"/>
      <c r="Q67" s="280"/>
      <c r="R67" s="280"/>
      <c r="S67" s="280"/>
      <c r="T67" s="20"/>
      <c r="U67" s="267">
        <f t="shared" si="15"/>
        <v>32</v>
      </c>
      <c r="V67" s="257">
        <v>3</v>
      </c>
      <c r="W67" s="268">
        <f>(0.35*(0.5*1.225*PI()*(2^2)/4*U29^3)/1000)*V67</f>
        <v>4.438899595421839</v>
      </c>
      <c r="X67" s="259">
        <f>(0.246*(0.5*1.225*(14.52)*U31^3)/1000)*V67</f>
        <v>18.009977832</v>
      </c>
      <c r="Y67" s="268">
        <f>(0.255*(0.5*1.225*PI()*(7^2)/4*U27^3)/1000)*V67</f>
        <v>31.159984124002627</v>
      </c>
      <c r="Z67" s="259">
        <f>(0.2228*(0.5*1.225*PI()*(9^2)/4*U27^3)/1000)*V67</f>
        <v>45.00504213597845</v>
      </c>
      <c r="AA67" s="269">
        <f t="shared" si="23"/>
        <v>415.28434800945706</v>
      </c>
      <c r="AB67" s="261">
        <f t="shared" si="29"/>
        <v>716.080551102931</v>
      </c>
      <c r="AC67" s="270">
        <f>(0.14*(0.5*1.225*PI()*(10.4^2)/4*U31^3)/1000)*V67</f>
        <v>59.96475318073861</v>
      </c>
      <c r="AD67" s="20"/>
    </row>
    <row r="68" spans="1:30" ht="12.75">
      <c r="A68" s="170"/>
      <c r="B68" s="170"/>
      <c r="C68" s="15"/>
      <c r="D68" s="15"/>
      <c r="E68" s="15"/>
      <c r="F68" s="15"/>
      <c r="G68" s="15"/>
      <c r="H68" s="15"/>
      <c r="I68" s="15"/>
      <c r="J68" s="20"/>
      <c r="K68" s="170"/>
      <c r="L68" s="15"/>
      <c r="M68" s="280"/>
      <c r="N68" s="280"/>
      <c r="O68" s="280"/>
      <c r="P68" s="280"/>
      <c r="Q68" s="280"/>
      <c r="R68" s="280"/>
      <c r="S68" s="280"/>
      <c r="T68" s="20"/>
      <c r="U68" s="267">
        <f t="shared" si="15"/>
        <v>32.5</v>
      </c>
      <c r="V68" s="257">
        <v>0</v>
      </c>
      <c r="W68" s="268">
        <f>(0.35*(0.5*1.225*PI()*(2^2)/4*U29^3)/1000)*V68</f>
        <v>0</v>
      </c>
      <c r="X68" s="259">
        <f>(0.246*(0.5*1.225*(14.52)*U31^3)/1000)*V68</f>
        <v>0</v>
      </c>
      <c r="Y68" s="268">
        <f>(0.255*(0.5*1.225*PI()*(7^2)/4*U27^3)/1000)*V68</f>
        <v>0</v>
      </c>
      <c r="Z68" s="259">
        <f>(0.2228*(0.5*1.225*PI()*(9^2)/4*U27^3)/1000)*V68</f>
        <v>0</v>
      </c>
      <c r="AA68" s="269">
        <f t="shared" si="23"/>
        <v>0</v>
      </c>
      <c r="AB68" s="261">
        <f t="shared" si="29"/>
        <v>0</v>
      </c>
      <c r="AC68" s="270">
        <f>(0.14*(0.5*1.225*PI()*(10.4^2)/4*U31^3)/1000)*V68</f>
        <v>0</v>
      </c>
      <c r="AD68" s="20"/>
    </row>
    <row r="69" spans="1:30" ht="12.75">
      <c r="A69" s="170"/>
      <c r="B69" s="170"/>
      <c r="C69" s="15"/>
      <c r="D69" s="15"/>
      <c r="E69" s="15"/>
      <c r="F69" s="15"/>
      <c r="G69" s="15"/>
      <c r="H69" s="15"/>
      <c r="I69" s="15"/>
      <c r="J69" s="20"/>
      <c r="K69" s="170"/>
      <c r="L69" s="15"/>
      <c r="M69" s="280"/>
      <c r="N69" s="280"/>
      <c r="O69" s="280"/>
      <c r="P69" s="280"/>
      <c r="Q69" s="280"/>
      <c r="R69" s="280"/>
      <c r="S69" s="280"/>
      <c r="T69" s="20"/>
      <c r="U69" s="267">
        <f aca="true" t="shared" si="30" ref="U69:U74">U68+0.5</f>
        <v>33</v>
      </c>
      <c r="V69" s="257">
        <v>0</v>
      </c>
      <c r="W69" s="268">
        <f>(0.35*(0.5*1.225*PI()*(2^2)/4*U29^3)/1000)*V69</f>
        <v>0</v>
      </c>
      <c r="X69" s="259">
        <f>(0.246*(0.5*1.225*(14.52)*U31^3)/1000)*V69</f>
        <v>0</v>
      </c>
      <c r="Y69" s="268">
        <f>(0.255*(0.5*1.225*PI()*(7^2)/4*U27^3)/1000)*V69</f>
        <v>0</v>
      </c>
      <c r="Z69" s="259">
        <f>(0.2228*(0.5*1.225*PI()*(9^2)/4*U27^3)/1000)*V69</f>
        <v>0</v>
      </c>
      <c r="AA69" s="269">
        <f t="shared" si="23"/>
        <v>0</v>
      </c>
      <c r="AB69" s="261">
        <f t="shared" si="29"/>
        <v>0</v>
      </c>
      <c r="AC69" s="270">
        <f>(0.14*(0.5*1.225*PI()*(10.4^2)/4*U31^3)/1000)*V69</f>
        <v>0</v>
      </c>
      <c r="AD69" s="20"/>
    </row>
    <row r="70" spans="1:30" ht="12.75">
      <c r="A70" s="170"/>
      <c r="B70" s="170"/>
      <c r="C70" s="15"/>
      <c r="D70" s="15"/>
      <c r="E70" s="15"/>
      <c r="F70" s="15"/>
      <c r="G70" s="15"/>
      <c r="H70" s="15"/>
      <c r="I70" s="15"/>
      <c r="J70" s="20"/>
      <c r="K70" s="170"/>
      <c r="L70" s="15"/>
      <c r="M70" s="280"/>
      <c r="N70" s="280"/>
      <c r="O70" s="280"/>
      <c r="P70" s="280"/>
      <c r="Q70" s="280"/>
      <c r="R70" s="280"/>
      <c r="S70" s="280"/>
      <c r="T70" s="20"/>
      <c r="U70" s="267">
        <f t="shared" si="30"/>
        <v>33.5</v>
      </c>
      <c r="V70" s="257">
        <v>0</v>
      </c>
      <c r="W70" s="268">
        <f>(0.35*(0.5*1.225*PI()*(2^2)/4*U29^3)/1000)*V70</f>
        <v>0</v>
      </c>
      <c r="X70" s="259">
        <f>(0.246*(0.5*1.225*(14.52)*U31^3)/1000)*V70</f>
        <v>0</v>
      </c>
      <c r="Y70" s="268">
        <f>(0.255*(0.5*1.225*PI()*(7^2)/4*U27^3)/1000)*V70</f>
        <v>0</v>
      </c>
      <c r="Z70" s="259">
        <f>(0.2228*(0.5*1.225*PI()*(9^2)/4*U27^3)/1000)*V70</f>
        <v>0</v>
      </c>
      <c r="AA70" s="269">
        <f aca="true" t="shared" si="31" ref="AA70:AA75">(0.14*(0.5*1.225*PI()*(7.92^2)/4*U70^3)/1000)*V70</f>
        <v>0</v>
      </c>
      <c r="AB70" s="261">
        <f t="shared" si="29"/>
        <v>0</v>
      </c>
      <c r="AC70" s="270">
        <f>(0.14*(0.5*1.225*PI()*(10.4^2)/4*U31^3)/1000)*V70</f>
        <v>0</v>
      </c>
      <c r="AD70" s="20"/>
    </row>
    <row r="71" spans="1:30" ht="12.75">
      <c r="A71" s="170"/>
      <c r="B71" s="170"/>
      <c r="C71" s="15"/>
      <c r="D71" s="15"/>
      <c r="E71" s="15"/>
      <c r="F71" s="15"/>
      <c r="G71" s="15"/>
      <c r="H71" s="15"/>
      <c r="I71" s="15"/>
      <c r="J71" s="20"/>
      <c r="K71" s="170"/>
      <c r="L71" s="15"/>
      <c r="M71" s="280"/>
      <c r="N71" s="280"/>
      <c r="O71" s="280"/>
      <c r="P71" s="280"/>
      <c r="Q71" s="280"/>
      <c r="R71" s="280"/>
      <c r="S71" s="280"/>
      <c r="T71" s="20"/>
      <c r="U71" s="267">
        <f t="shared" si="30"/>
        <v>34</v>
      </c>
      <c r="V71" s="257">
        <v>2</v>
      </c>
      <c r="W71" s="268">
        <f>(0.35*(0.5*1.225*PI()*(2^2)/4*U29^3)/1000)*V71</f>
        <v>2.9592663969478927</v>
      </c>
      <c r="X71" s="259">
        <f>(0.246*(0.5*1.225*(14.52)*U31^3)/1000)*V71</f>
        <v>12.006651888</v>
      </c>
      <c r="Y71" s="268">
        <f>(0.255*(0.5*1.225*PI()*(7^2)/4*U27^3)/1000)*V71</f>
        <v>20.773322749335083</v>
      </c>
      <c r="Z71" s="259">
        <f>(0.2228*(0.5*1.225*PI()*(9^2)/4*U27^3)/1000)*V71</f>
        <v>30.003361423985634</v>
      </c>
      <c r="AA71" s="269">
        <f t="shared" si="31"/>
        <v>332.078776329828</v>
      </c>
      <c r="AB71" s="261">
        <f t="shared" si="29"/>
        <v>572.6080318308432</v>
      </c>
      <c r="AC71" s="270">
        <f>(0.14*(0.5*1.225*PI()*(10.4^2)/4*U31^3)/1000)*V71</f>
        <v>39.976502120492405</v>
      </c>
      <c r="AD71" s="20"/>
    </row>
    <row r="72" spans="1:30" ht="12.75">
      <c r="A72" s="170"/>
      <c r="B72" s="15"/>
      <c r="C72" s="15"/>
      <c r="D72" s="15"/>
      <c r="E72" s="15"/>
      <c r="F72" s="15"/>
      <c r="G72" s="15"/>
      <c r="H72" s="15"/>
      <c r="I72" s="15"/>
      <c r="J72" s="20"/>
      <c r="K72" s="170"/>
      <c r="L72" s="15"/>
      <c r="M72" s="280"/>
      <c r="N72" s="280"/>
      <c r="O72" s="280"/>
      <c r="P72" s="280"/>
      <c r="Q72" s="280"/>
      <c r="R72" s="280"/>
      <c r="S72" s="280"/>
      <c r="T72" s="20"/>
      <c r="U72" s="267">
        <f t="shared" si="30"/>
        <v>34.5</v>
      </c>
      <c r="V72" s="257">
        <v>0</v>
      </c>
      <c r="W72" s="268">
        <f>(0.35*(0.5*1.225*PI()*(2^2)/4*U29^3)/1000)*V72</f>
        <v>0</v>
      </c>
      <c r="X72" s="259">
        <f>(0.246*(0.5*1.225*(14.52)*U31^3)/1000)*V72</f>
        <v>0</v>
      </c>
      <c r="Y72" s="268">
        <f>(0.255*(0.5*1.225*PI()*(7^2)/4*U27^3)/1000)*V72</f>
        <v>0</v>
      </c>
      <c r="Z72" s="259">
        <f>(0.2228*(0.5*1.225*PI()*(9^2)/4*U27^3)/1000)*V72</f>
        <v>0</v>
      </c>
      <c r="AA72" s="269">
        <f t="shared" si="31"/>
        <v>0</v>
      </c>
      <c r="AB72" s="261">
        <f t="shared" si="29"/>
        <v>0</v>
      </c>
      <c r="AC72" s="270">
        <f>(0.14*(0.5*1.225*PI()*(10.4^2)/4*U31^3)/1000)*V72</f>
        <v>0</v>
      </c>
      <c r="AD72" s="20"/>
    </row>
    <row r="73" spans="1:30" ht="12.75">
      <c r="A73" s="170"/>
      <c r="B73" s="15"/>
      <c r="C73" s="15"/>
      <c r="D73" s="15"/>
      <c r="E73" s="15"/>
      <c r="F73" s="15"/>
      <c r="G73" s="15"/>
      <c r="H73" s="15"/>
      <c r="I73" s="15"/>
      <c r="J73" s="20"/>
      <c r="K73" s="170"/>
      <c r="L73" s="15"/>
      <c r="M73" s="280"/>
      <c r="N73" s="280"/>
      <c r="O73" s="280"/>
      <c r="P73" s="280"/>
      <c r="Q73" s="280"/>
      <c r="R73" s="280"/>
      <c r="S73" s="280"/>
      <c r="T73" s="20"/>
      <c r="U73" s="267">
        <f t="shared" si="30"/>
        <v>35</v>
      </c>
      <c r="V73" s="257">
        <v>0</v>
      </c>
      <c r="W73" s="268">
        <f>(0.35*(0.5*1.225*PI()*(2^2)/4*U29^3)/1000)*V73</f>
        <v>0</v>
      </c>
      <c r="X73" s="259">
        <f>(0.246*(0.5*1.225*(14.52)*U31^3)/1000)*V73</f>
        <v>0</v>
      </c>
      <c r="Y73" s="268">
        <f>(0.255*(0.5*1.225*PI()*(7^2)/4*U27^3)/1000)*V73</f>
        <v>0</v>
      </c>
      <c r="Z73" s="259">
        <f>(0.2228*(0.5*1.225*PI()*(9^2)/4*U27^3)/1000)*V73</f>
        <v>0</v>
      </c>
      <c r="AA73" s="269">
        <f t="shared" si="31"/>
        <v>0</v>
      </c>
      <c r="AB73" s="261">
        <f t="shared" si="29"/>
        <v>0</v>
      </c>
      <c r="AC73" s="270">
        <f>(0.14*(0.5*1.225*PI()*(10.4^2)/4*U31^3)/1000)*V73</f>
        <v>0</v>
      </c>
      <c r="AD73" s="20"/>
    </row>
    <row r="74" spans="1:30" ht="12.75">
      <c r="A74" s="170"/>
      <c r="B74" s="15"/>
      <c r="C74" s="15"/>
      <c r="D74" s="15"/>
      <c r="E74" s="15"/>
      <c r="F74" s="15"/>
      <c r="G74" s="15"/>
      <c r="H74" s="15"/>
      <c r="I74" s="15"/>
      <c r="J74" s="20"/>
      <c r="K74" s="170"/>
      <c r="L74" s="15"/>
      <c r="M74" s="280"/>
      <c r="N74" s="280"/>
      <c r="O74" s="280"/>
      <c r="P74" s="280"/>
      <c r="Q74" s="280"/>
      <c r="R74" s="280"/>
      <c r="S74" s="280"/>
      <c r="T74" s="20"/>
      <c r="U74" s="267">
        <f t="shared" si="30"/>
        <v>35.5</v>
      </c>
      <c r="V74" s="257">
        <v>0</v>
      </c>
      <c r="W74" s="268">
        <f>(0.35*(0.5*1.225*PI()*(2^2)/4*U29^3)/1000)*V74</f>
        <v>0</v>
      </c>
      <c r="X74" s="259">
        <f>(0.246*(0.5*1.225*(14.52)*U31^3)/1000)*V74</f>
        <v>0</v>
      </c>
      <c r="Y74" s="268">
        <f>(0.255*(0.5*1.225*PI()*(7^2)/4*U27^3)/1000)*V74</f>
        <v>0</v>
      </c>
      <c r="Z74" s="259">
        <f>(0.2228*(0.5*1.225*PI()*(9^2)/4*U27^3)/1000)*V74</f>
        <v>0</v>
      </c>
      <c r="AA74" s="269">
        <f t="shared" si="31"/>
        <v>0</v>
      </c>
      <c r="AB74" s="261">
        <f t="shared" si="29"/>
        <v>0</v>
      </c>
      <c r="AC74" s="270">
        <f>(0.14*(0.5*1.225*PI()*(10.4^2)/4*U31^3)/1000)*V74</f>
        <v>0</v>
      </c>
      <c r="AD74" s="20"/>
    </row>
    <row r="75" spans="1:30" ht="12.75">
      <c r="A75" s="170"/>
      <c r="B75" s="15"/>
      <c r="C75" s="15"/>
      <c r="D75" s="15"/>
      <c r="E75" s="15"/>
      <c r="F75" s="15"/>
      <c r="G75" s="15"/>
      <c r="H75" s="15"/>
      <c r="I75" s="15"/>
      <c r="J75" s="20"/>
      <c r="K75" s="170"/>
      <c r="L75" s="15"/>
      <c r="M75" s="280"/>
      <c r="N75" s="280"/>
      <c r="O75" s="280"/>
      <c r="P75" s="280"/>
      <c r="Q75" s="280"/>
      <c r="R75" s="280"/>
      <c r="S75" s="280"/>
      <c r="T75" s="20"/>
      <c r="U75" s="267">
        <f>U74+0.5</f>
        <v>36</v>
      </c>
      <c r="V75" s="257">
        <v>1</v>
      </c>
      <c r="W75" s="268">
        <f>(0.35*(0.5*1.225*PI()*(2^2)/4*U29^3)/1000)*V75</f>
        <v>1.4796331984739464</v>
      </c>
      <c r="X75" s="259">
        <f>(0.246*(0.5*1.225*(14.52)*U31^3)/1000)*V75</f>
        <v>6.003325944</v>
      </c>
      <c r="Y75" s="268">
        <f>(0.255*(0.5*1.225*PI()*(7^2)/4*U27^3)/1000)*V75</f>
        <v>10.386661374667542</v>
      </c>
      <c r="Z75" s="259">
        <f>(0.2228*(0.5*1.225*PI()*(9^2)/4*U27^3)/1000)*V75</f>
        <v>15.001680711992817</v>
      </c>
      <c r="AA75" s="269">
        <f t="shared" si="31"/>
        <v>197.09784485605093</v>
      </c>
      <c r="AB75" s="261">
        <f t="shared" si="29"/>
        <v>339.85854280861764</v>
      </c>
      <c r="AC75" s="270">
        <f>(0.14*(0.5*1.225*PI()*(10.4^2)/4*U31^3)/1000)*V75</f>
        <v>19.988251060246203</v>
      </c>
      <c r="AD75" s="20"/>
    </row>
    <row r="76" spans="1:30" ht="12.75">
      <c r="A76" s="170"/>
      <c r="B76" s="15"/>
      <c r="C76" s="15"/>
      <c r="D76" s="15"/>
      <c r="E76" s="15"/>
      <c r="F76" s="15"/>
      <c r="G76" s="15"/>
      <c r="H76" s="15"/>
      <c r="I76" s="15"/>
      <c r="J76" s="20"/>
      <c r="K76" s="170"/>
      <c r="L76" s="15"/>
      <c r="M76" s="280"/>
      <c r="N76" s="280"/>
      <c r="O76" s="280"/>
      <c r="P76" s="280"/>
      <c r="Q76" s="280"/>
      <c r="R76" s="280"/>
      <c r="S76" s="280"/>
      <c r="T76" s="20"/>
      <c r="U76" s="267">
        <f>U75+0.5</f>
        <v>36.5</v>
      </c>
      <c r="V76" s="257">
        <v>0</v>
      </c>
      <c r="W76" s="268">
        <f>(0.35*(0.5*1.225*PI()*(2^2)/4*U29^3)/1000)*V76</f>
        <v>0</v>
      </c>
      <c r="X76" s="259">
        <f>(0.246*(0.5*1.225*(14.52)*U31^3)/1000)*V76</f>
        <v>0</v>
      </c>
      <c r="Y76" s="268">
        <f>(0.255*(0.5*1.225*PI()*(7^2)/4*U27^3)/1000)*V76</f>
        <v>0</v>
      </c>
      <c r="Z76" s="259">
        <f>(0.2228*(0.5*1.225*PI()*(9^2)/4*U27^3)/1000)*V76</f>
        <v>0</v>
      </c>
      <c r="AA76" s="269">
        <f>(0.14*(0.5*1.225*PI()*(7.92^2)/4*U76^3)/1000)*V76</f>
        <v>0</v>
      </c>
      <c r="AB76" s="261">
        <f>(0.14*(0.5*1.225*PI()*(10.4^2)/4*U76^3)/1000)*V76</f>
        <v>0</v>
      </c>
      <c r="AC76" s="270">
        <f>(0.14*(0.5*1.225*PI()*(10.4^2)/4*U31^3)/1000)*V76</f>
        <v>0</v>
      </c>
      <c r="AD76" s="20"/>
    </row>
    <row r="77" spans="1:30" ht="12.75">
      <c r="A77" s="170"/>
      <c r="B77" s="15"/>
      <c r="C77" s="15"/>
      <c r="D77" s="15"/>
      <c r="E77" s="15"/>
      <c r="F77" s="15"/>
      <c r="G77" s="15"/>
      <c r="H77" s="15"/>
      <c r="I77" s="15"/>
      <c r="J77" s="20"/>
      <c r="K77" s="170"/>
      <c r="L77" s="15"/>
      <c r="M77" s="280"/>
      <c r="N77" s="280"/>
      <c r="O77" s="280"/>
      <c r="P77" s="280"/>
      <c r="Q77" s="280"/>
      <c r="R77" s="280"/>
      <c r="S77" s="280"/>
      <c r="T77" s="20"/>
      <c r="U77" s="267">
        <f>U76+0.5</f>
        <v>37</v>
      </c>
      <c r="V77" s="257">
        <v>1</v>
      </c>
      <c r="W77" s="268">
        <f>(0.35*(0.5*1.225*PI()*(2^2)/4*U29^3)/1000)*V77</f>
        <v>1.4796331984739464</v>
      </c>
      <c r="X77" s="259">
        <f>(0.246*(0.5*1.225*(14.52)*U31^3)/1000)*V77</f>
        <v>6.003325944</v>
      </c>
      <c r="Y77" s="268">
        <f>(0.255*(0.5*1.225*PI()*(7^2)/4*U27^3)/1000)*V77</f>
        <v>10.386661374667542</v>
      </c>
      <c r="Z77" s="259">
        <f>(0.2228*(0.5*1.225*PI()*(9^2)/4*U27^3)/1000)*V77</f>
        <v>15.001680711992817</v>
      </c>
      <c r="AA77" s="269">
        <f>(0.14*(0.5*1.225*PI()*(7.92^2)/4*U77^3)/1000)*V77</f>
        <v>213.98313476280754</v>
      </c>
      <c r="AB77" s="261">
        <f>(0.14*(0.5*1.225*PI()*(10.4^2)/4*U77^3)/1000)*V77</f>
        <v>368.97408198055786</v>
      </c>
      <c r="AC77" s="270">
        <f>(0.14*(0.5*1.225*PI()*(10.4^2)/4*U31^3)/1000)*V77</f>
        <v>19.988251060246203</v>
      </c>
      <c r="AD77" s="20"/>
    </row>
    <row r="78" spans="1:30" ht="12.75">
      <c r="A78" s="170"/>
      <c r="B78" s="15"/>
      <c r="C78" s="15"/>
      <c r="D78" s="15"/>
      <c r="E78" s="15"/>
      <c r="F78" s="15"/>
      <c r="G78" s="15"/>
      <c r="H78" s="15"/>
      <c r="I78" s="15"/>
      <c r="J78" s="20"/>
      <c r="K78" s="170"/>
      <c r="L78" s="15"/>
      <c r="M78" s="280"/>
      <c r="N78" s="280"/>
      <c r="O78" s="280"/>
      <c r="P78" s="280"/>
      <c r="Q78" s="280"/>
      <c r="R78" s="280"/>
      <c r="S78" s="280"/>
      <c r="T78" s="20"/>
      <c r="U78" s="267"/>
      <c r="V78" s="257"/>
      <c r="W78" s="268"/>
      <c r="X78" s="259"/>
      <c r="Y78" s="268"/>
      <c r="Z78" s="259"/>
      <c r="AA78" s="269"/>
      <c r="AB78" s="261"/>
      <c r="AC78" s="270"/>
      <c r="AD78" s="20"/>
    </row>
    <row r="79" spans="1:30" ht="12.75">
      <c r="A79" s="170"/>
      <c r="B79" s="15"/>
      <c r="C79" s="15"/>
      <c r="D79" s="15"/>
      <c r="E79" s="15"/>
      <c r="F79" s="15"/>
      <c r="G79" s="15"/>
      <c r="H79" s="15"/>
      <c r="I79" s="15"/>
      <c r="J79" s="20"/>
      <c r="K79" s="170"/>
      <c r="L79" s="15"/>
      <c r="M79" s="280"/>
      <c r="N79" s="280"/>
      <c r="O79" s="280"/>
      <c r="P79" s="280"/>
      <c r="Q79" s="280"/>
      <c r="R79" s="280"/>
      <c r="S79" s="280"/>
      <c r="T79" s="20"/>
      <c r="U79" s="267"/>
      <c r="V79" s="257"/>
      <c r="W79" s="268"/>
      <c r="X79" s="259"/>
      <c r="Y79" s="268"/>
      <c r="Z79" s="259"/>
      <c r="AA79" s="269"/>
      <c r="AB79" s="261"/>
      <c r="AC79" s="270"/>
      <c r="AD79" s="20"/>
    </row>
    <row r="80" spans="1:30" ht="13.5" thickBot="1">
      <c r="A80" s="170"/>
      <c r="B80" s="15"/>
      <c r="C80" s="15"/>
      <c r="D80" s="15"/>
      <c r="E80" s="15"/>
      <c r="F80" s="15"/>
      <c r="G80" s="15"/>
      <c r="H80" s="15"/>
      <c r="I80" s="15"/>
      <c r="J80" s="20"/>
      <c r="K80" s="170"/>
      <c r="L80" s="15"/>
      <c r="M80" s="280"/>
      <c r="N80" s="280"/>
      <c r="O80" s="280"/>
      <c r="P80" s="280"/>
      <c r="Q80" s="280"/>
      <c r="R80" s="280"/>
      <c r="S80" s="280"/>
      <c r="T80" s="20"/>
      <c r="U80" s="267"/>
      <c r="V80" s="257"/>
      <c r="W80" s="268"/>
      <c r="X80" s="259"/>
      <c r="Y80" s="268"/>
      <c r="Z80" s="259"/>
      <c r="AA80" s="269"/>
      <c r="AB80" s="261"/>
      <c r="AC80" s="270"/>
      <c r="AD80" s="20"/>
    </row>
    <row r="81" spans="1:30" ht="13.5" thickBot="1">
      <c r="A81" s="170"/>
      <c r="B81" s="15"/>
      <c r="C81" s="15"/>
      <c r="D81" s="15"/>
      <c r="E81" s="15"/>
      <c r="F81" s="15"/>
      <c r="G81" s="15"/>
      <c r="H81" s="15"/>
      <c r="I81" s="15"/>
      <c r="J81" s="20"/>
      <c r="K81" s="170"/>
      <c r="L81" s="15"/>
      <c r="M81" s="280"/>
      <c r="N81" s="280"/>
      <c r="O81" s="280"/>
      <c r="P81" s="280"/>
      <c r="Q81" s="280"/>
      <c r="R81" s="280"/>
      <c r="S81" s="280"/>
      <c r="T81" s="20"/>
      <c r="U81" s="351" t="s">
        <v>154</v>
      </c>
      <c r="V81" s="352"/>
      <c r="W81" s="281">
        <f>SUM(W3:W80)</f>
        <v>438.6997942057983</v>
      </c>
      <c r="X81" s="273">
        <f aca="true" t="shared" si="32" ref="X81:AC81">SUM(X3:X80)</f>
        <v>1682.3588044724995</v>
      </c>
      <c r="Y81" s="281">
        <f t="shared" si="32"/>
        <v>2542.5482172179745</v>
      </c>
      <c r="Z81" s="273">
        <f t="shared" si="32"/>
        <v>4653.2426798052775</v>
      </c>
      <c r="AA81" s="281">
        <f t="shared" si="32"/>
        <v>8552.932679741374</v>
      </c>
      <c r="AB81" s="273">
        <f t="shared" si="32"/>
        <v>11599.808446310088</v>
      </c>
      <c r="AC81" s="281">
        <f t="shared" si="32"/>
        <v>5600.356113069978</v>
      </c>
      <c r="AD81" s="20"/>
    </row>
    <row r="82" spans="1:30" ht="13.5" thickTop="1">
      <c r="A82" s="170"/>
      <c r="B82" s="15"/>
      <c r="C82" s="15"/>
      <c r="D82" s="15"/>
      <c r="E82" s="15"/>
      <c r="F82" s="15"/>
      <c r="G82" s="15"/>
      <c r="H82" s="15"/>
      <c r="I82" s="15"/>
      <c r="J82" s="20"/>
      <c r="K82" s="170"/>
      <c r="L82" s="15"/>
      <c r="M82" s="15"/>
      <c r="N82" s="15"/>
      <c r="O82" s="15"/>
      <c r="P82" s="15"/>
      <c r="Q82" s="15"/>
      <c r="R82" s="15"/>
      <c r="S82" s="15"/>
      <c r="T82" s="20"/>
      <c r="U82" s="282"/>
      <c r="V82" s="283"/>
      <c r="W82" s="284"/>
      <c r="X82" s="284"/>
      <c r="Y82" s="284"/>
      <c r="Z82" s="284"/>
      <c r="AA82" s="284"/>
      <c r="AB82" s="284"/>
      <c r="AC82" s="284"/>
      <c r="AD82" s="20"/>
    </row>
    <row r="83" spans="1:30" ht="12.75">
      <c r="A83" s="170"/>
      <c r="B83" s="15"/>
      <c r="C83" s="15"/>
      <c r="D83" s="15"/>
      <c r="E83" s="15"/>
      <c r="F83" s="15"/>
      <c r="G83" s="15"/>
      <c r="H83" s="15"/>
      <c r="I83" s="15"/>
      <c r="J83" s="20"/>
      <c r="K83" s="170"/>
      <c r="L83" s="15"/>
      <c r="M83" s="15"/>
      <c r="N83" s="15"/>
      <c r="O83" s="15"/>
      <c r="P83" s="15"/>
      <c r="Q83" s="15"/>
      <c r="R83" s="15"/>
      <c r="S83" s="15"/>
      <c r="T83" s="20"/>
      <c r="U83" s="170"/>
      <c r="V83" s="15"/>
      <c r="W83" s="15"/>
      <c r="X83" s="15"/>
      <c r="Y83" s="15"/>
      <c r="Z83" s="15"/>
      <c r="AA83" s="15"/>
      <c r="AB83" s="15"/>
      <c r="AC83" s="15"/>
      <c r="AD83" s="20"/>
    </row>
    <row r="84" spans="1:30" ht="12.75">
      <c r="A84" s="170"/>
      <c r="B84" s="15"/>
      <c r="C84" s="15"/>
      <c r="D84" s="15"/>
      <c r="E84" s="15"/>
      <c r="F84" s="15"/>
      <c r="G84" s="15"/>
      <c r="H84" s="15"/>
      <c r="I84" s="15"/>
      <c r="J84" s="20"/>
      <c r="K84" s="170"/>
      <c r="L84" s="15"/>
      <c r="M84" s="15"/>
      <c r="N84" s="15"/>
      <c r="O84" s="15"/>
      <c r="P84" s="15"/>
      <c r="Q84" s="15"/>
      <c r="R84" s="15"/>
      <c r="S84" s="15"/>
      <c r="T84" s="20"/>
      <c r="U84" s="170"/>
      <c r="V84" s="15"/>
      <c r="W84" s="15"/>
      <c r="X84" s="15"/>
      <c r="Y84" s="15"/>
      <c r="Z84" s="15"/>
      <c r="AA84" s="15"/>
      <c r="AB84" s="15"/>
      <c r="AC84" s="15"/>
      <c r="AD84" s="20"/>
    </row>
    <row r="85" spans="1:30" ht="12.75">
      <c r="A85" s="170"/>
      <c r="B85" s="15"/>
      <c r="C85" s="15"/>
      <c r="D85" s="15"/>
      <c r="E85" s="15"/>
      <c r="F85" s="15"/>
      <c r="G85" s="15"/>
      <c r="H85" s="15"/>
      <c r="I85" s="15"/>
      <c r="J85" s="20"/>
      <c r="K85" s="170"/>
      <c r="L85" s="15"/>
      <c r="M85" s="15"/>
      <c r="N85" s="15"/>
      <c r="O85" s="15"/>
      <c r="P85" s="15"/>
      <c r="Q85" s="15"/>
      <c r="R85" s="15"/>
      <c r="S85" s="15"/>
      <c r="T85" s="20"/>
      <c r="U85" s="170"/>
      <c r="V85" s="15"/>
      <c r="W85" s="15"/>
      <c r="X85" s="15"/>
      <c r="Y85" s="15"/>
      <c r="Z85" s="15"/>
      <c r="AA85" s="15"/>
      <c r="AB85" s="15"/>
      <c r="AC85" s="15"/>
      <c r="AD85" s="20"/>
    </row>
    <row r="86" spans="1:30" ht="12.75">
      <c r="A86" s="170"/>
      <c r="B86" s="15"/>
      <c r="C86" s="15"/>
      <c r="D86" s="15"/>
      <c r="E86" s="15"/>
      <c r="F86" s="15"/>
      <c r="G86" s="15"/>
      <c r="H86" s="15"/>
      <c r="I86" s="15"/>
      <c r="J86" s="20"/>
      <c r="K86" s="170"/>
      <c r="L86" s="15"/>
      <c r="M86" s="15"/>
      <c r="N86" s="15"/>
      <c r="O86" s="15"/>
      <c r="P86" s="15"/>
      <c r="Q86" s="15"/>
      <c r="R86" s="15"/>
      <c r="S86" s="15"/>
      <c r="T86" s="20"/>
      <c r="U86" s="170"/>
      <c r="V86" s="15"/>
      <c r="W86" s="15"/>
      <c r="X86" s="15"/>
      <c r="Y86" s="15"/>
      <c r="Z86" s="15"/>
      <c r="AA86" s="15"/>
      <c r="AB86" s="15"/>
      <c r="AC86" s="15"/>
      <c r="AD86" s="20"/>
    </row>
    <row r="87" spans="1:30" ht="12.75">
      <c r="A87" s="170"/>
      <c r="B87" s="15"/>
      <c r="C87" s="15"/>
      <c r="D87" s="15"/>
      <c r="E87" s="15"/>
      <c r="F87" s="15"/>
      <c r="G87" s="15"/>
      <c r="H87" s="15"/>
      <c r="I87" s="15"/>
      <c r="J87" s="20"/>
      <c r="K87" s="170"/>
      <c r="L87" s="15"/>
      <c r="M87" s="15"/>
      <c r="N87" s="15"/>
      <c r="O87" s="15"/>
      <c r="P87" s="15"/>
      <c r="Q87" s="15"/>
      <c r="R87" s="15"/>
      <c r="S87" s="15"/>
      <c r="T87" s="20"/>
      <c r="U87" s="170"/>
      <c r="V87" s="15"/>
      <c r="W87" s="15"/>
      <c r="X87" s="15"/>
      <c r="Y87" s="15"/>
      <c r="Z87" s="15"/>
      <c r="AA87" s="15"/>
      <c r="AB87" s="15"/>
      <c r="AC87" s="15"/>
      <c r="AD87" s="20"/>
    </row>
    <row r="88" spans="1:30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ht="12.75">
      <c r="AD91" s="20"/>
    </row>
  </sheetData>
  <mergeCells count="6">
    <mergeCell ref="K57:L57"/>
    <mergeCell ref="U81:V81"/>
    <mergeCell ref="A1:I1"/>
    <mergeCell ref="K1:S1"/>
    <mergeCell ref="U1:AC1"/>
    <mergeCell ref="A52:B52"/>
  </mergeCells>
  <printOptions/>
  <pageMargins left="0.75" right="0.75" top="1" bottom="1" header="0.5" footer="0.5"/>
  <pageSetup orientation="portrait" paperSize="9"/>
  <ignoredErrors>
    <ignoredError sqref="D5:I5 I7 N5:S5 S7 X5:AC5 AC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81"/>
  <sheetViews>
    <sheetView workbookViewId="0" topLeftCell="O1">
      <selection activeCell="AC7" sqref="AC7"/>
    </sheetView>
  </sheetViews>
  <sheetFormatPr defaultColWidth="9.140625" defaultRowHeight="12.75"/>
  <sheetData>
    <row r="1" spans="1:29" ht="14.25" thickBot="1" thickTop="1">
      <c r="A1" s="353" t="s">
        <v>146</v>
      </c>
      <c r="B1" s="354"/>
      <c r="C1" s="354"/>
      <c r="D1" s="354"/>
      <c r="E1" s="354"/>
      <c r="F1" s="354"/>
      <c r="G1" s="354"/>
      <c r="H1" s="354"/>
      <c r="I1" s="355"/>
      <c r="J1" s="243"/>
      <c r="K1" s="353" t="s">
        <v>147</v>
      </c>
      <c r="L1" s="354"/>
      <c r="M1" s="354"/>
      <c r="N1" s="354"/>
      <c r="O1" s="354"/>
      <c r="P1" s="354"/>
      <c r="Q1" s="354"/>
      <c r="R1" s="354"/>
      <c r="S1" s="355"/>
      <c r="T1" s="243"/>
      <c r="U1" s="353" t="s">
        <v>148</v>
      </c>
      <c r="V1" s="354"/>
      <c r="W1" s="354"/>
      <c r="X1" s="354"/>
      <c r="Y1" s="354"/>
      <c r="Z1" s="354"/>
      <c r="AA1" s="354"/>
      <c r="AB1" s="354"/>
      <c r="AC1" s="355"/>
    </row>
    <row r="2" spans="1:29" ht="39.75" thickBot="1" thickTop="1">
      <c r="A2" s="244" t="s">
        <v>149</v>
      </c>
      <c r="B2" s="245" t="s">
        <v>150</v>
      </c>
      <c r="C2" s="246" t="s">
        <v>129</v>
      </c>
      <c r="D2" s="245" t="s">
        <v>59</v>
      </c>
      <c r="E2" s="245" t="s">
        <v>130</v>
      </c>
      <c r="F2" s="245" t="s">
        <v>151</v>
      </c>
      <c r="G2" s="245" t="s">
        <v>152</v>
      </c>
      <c r="H2" s="245" t="s">
        <v>153</v>
      </c>
      <c r="I2" s="247" t="s">
        <v>132</v>
      </c>
      <c r="J2" s="20"/>
      <c r="K2" s="248" t="s">
        <v>149</v>
      </c>
      <c r="L2" s="249" t="s">
        <v>150</v>
      </c>
      <c r="M2" s="250" t="s">
        <v>129</v>
      </c>
      <c r="N2" s="249" t="s">
        <v>59</v>
      </c>
      <c r="O2" s="249" t="s">
        <v>130</v>
      </c>
      <c r="P2" s="249" t="s">
        <v>151</v>
      </c>
      <c r="Q2" s="249" t="s">
        <v>152</v>
      </c>
      <c r="R2" s="249" t="s">
        <v>153</v>
      </c>
      <c r="S2" s="251" t="s">
        <v>132</v>
      </c>
      <c r="T2" s="20"/>
      <c r="U2" s="252" t="s">
        <v>149</v>
      </c>
      <c r="V2" s="253" t="s">
        <v>150</v>
      </c>
      <c r="W2" s="254" t="s">
        <v>129</v>
      </c>
      <c r="X2" s="253" t="s">
        <v>59</v>
      </c>
      <c r="Y2" s="253" t="s">
        <v>130</v>
      </c>
      <c r="Z2" s="253" t="s">
        <v>151</v>
      </c>
      <c r="AA2" s="253" t="s">
        <v>152</v>
      </c>
      <c r="AB2" s="253" t="s">
        <v>153</v>
      </c>
      <c r="AC2" s="255" t="s">
        <v>132</v>
      </c>
    </row>
    <row r="3" spans="1:29" ht="13.5" thickTop="1">
      <c r="A3" s="256">
        <v>0</v>
      </c>
      <c r="B3" s="257">
        <v>26</v>
      </c>
      <c r="C3" s="258">
        <f>(0.35*(0.5*1.225*PI()*(2^2)/4*A3^3)/1000)*B3</f>
        <v>0</v>
      </c>
      <c r="D3" s="259">
        <f>(0.246*(0.5*1.225*(14.52)*A3^3)/1000)*B3</f>
        <v>0</v>
      </c>
      <c r="E3" s="258">
        <f>(0.239*(0.5*1.225*PI()*(5.5^2)/4*A3^3)/1000)*B3</f>
        <v>0</v>
      </c>
      <c r="F3" s="259">
        <f>(0.2228*(0.5*1.225*PI()*(9^2)/4*A3^3)/1000)*B3</f>
        <v>0</v>
      </c>
      <c r="G3" s="260">
        <f>(0.14*(0.5*1.225*PI()*(7.92^2)/4*A3^3)/1000)*B3</f>
        <v>0</v>
      </c>
      <c r="H3" s="261">
        <f>(0.14*(0.5*1.225*PI()*(8.84^2)/4*A3^3)/1000)*B3</f>
        <v>0</v>
      </c>
      <c r="I3" s="262">
        <f>(0.14*(0.5*1.225*PI()*(10.4^2)/4*A3^3)/1000)*B3</f>
        <v>0</v>
      </c>
      <c r="J3" s="20"/>
      <c r="K3" s="263">
        <v>0</v>
      </c>
      <c r="L3" s="257">
        <v>26</v>
      </c>
      <c r="M3" s="264">
        <f>(0.35*(0.5*1.225*PI()*(2^2)/4*K3^3)/1000)*L3</f>
        <v>0</v>
      </c>
      <c r="N3" s="259">
        <f>(0.246*(0.5*1.225*(14.52)*K3^3)/1000)*L3</f>
        <v>0</v>
      </c>
      <c r="O3" s="264">
        <f>(0.239*(0.5*1.225*PI()*(5.5^2)/4*K3^3)/1000)*L3</f>
        <v>0</v>
      </c>
      <c r="P3" s="259">
        <f>(0.2228*(0.5*1.225*PI()*(9^2)/4*K3^3)/1000)*L3</f>
        <v>0</v>
      </c>
      <c r="Q3" s="265">
        <f>(0.14*(0.5*1.225*PI()*(7.92^2)/4*K3^3)/1000)*L3</f>
        <v>0</v>
      </c>
      <c r="R3" s="261">
        <f>(0.14*(0.5*1.225*PI()*(8.84^2)/4*K3^3)/1000)*L3</f>
        <v>0</v>
      </c>
      <c r="S3" s="266">
        <f>(0.14*(0.5*1.225*PI()*(10.4^2)/4*K3^3)/1000)*L3</f>
        <v>0</v>
      </c>
      <c r="T3" s="20"/>
      <c r="U3" s="267">
        <v>0</v>
      </c>
      <c r="V3" s="257">
        <v>26</v>
      </c>
      <c r="W3" s="268">
        <f>(0.35*(0.5*1.225*PI()*(2^2)/4*U3^3)/1000)*V3</f>
        <v>0</v>
      </c>
      <c r="X3" s="259">
        <f>(0.246*(0.5*1.225*(14.52)*U3^3)/1000)*V3</f>
        <v>0</v>
      </c>
      <c r="Y3" s="268">
        <f>(0.239*(0.5*1.225*PI()*(5.5^2)/4*U3^3)/1000)*V3</f>
        <v>0</v>
      </c>
      <c r="Z3" s="259">
        <f>(0.2228*(0.5*1.225*PI()*(9^2)/4*U3^3)/1000)*V3</f>
        <v>0</v>
      </c>
      <c r="AA3" s="269">
        <f>(0.14*(0.5*1.225*PI()*(7.92^2)/4*U3^3)/1000)*V3</f>
        <v>0</v>
      </c>
      <c r="AB3" s="261">
        <f>(0.14*(0.5*1.225*PI()*(8.84^2)/4*U3^3)/1000)*V3</f>
        <v>0</v>
      </c>
      <c r="AC3" s="270">
        <f>(0.14*(0.5*1.225*PI()*(10.4^2)/4*U3^3)/1000)*V3</f>
        <v>0</v>
      </c>
    </row>
    <row r="4" spans="1:29" ht="12.75">
      <c r="A4" s="256">
        <f>A3+0.5</f>
        <v>0.5</v>
      </c>
      <c r="B4" s="257">
        <v>0</v>
      </c>
      <c r="C4" s="258">
        <f aca="true" t="shared" si="0" ref="C4:C29">(0.35*(0.5*1.225*PI()*(2^2)/4*A4^3)/1000)*B4</f>
        <v>0</v>
      </c>
      <c r="D4" s="259">
        <f aca="true" t="shared" si="1" ref="D4:D31">(0.246*(0.5*1.225*(14.52)*A4^3)/1000)*B4</f>
        <v>0</v>
      </c>
      <c r="E4" s="258">
        <f aca="true" t="shared" si="2" ref="E4:E27">(0.239*(0.5*1.225*PI()*(5.5^2)/4*A4^3)/1000)*B4</f>
        <v>0</v>
      </c>
      <c r="F4" s="259">
        <f aca="true" t="shared" si="3" ref="F4:F27">(0.2228*(0.5*1.225*PI()*(9^2)/4*A4^3)/1000)*B4</f>
        <v>0</v>
      </c>
      <c r="G4" s="260">
        <f aca="true" t="shared" si="4" ref="G4:G45">(0.14*(0.5*1.225*PI()*(7.92^2)/4*A4^3)/1000)*B4</f>
        <v>0</v>
      </c>
      <c r="H4" s="261">
        <f aca="true" t="shared" si="5" ref="H4:H45">(0.14*(0.5*1.225*PI()*(8.84^2)/4*A4^3)/1000)*B4</f>
        <v>0</v>
      </c>
      <c r="I4" s="262">
        <f aca="true" t="shared" si="6" ref="I4:I31">(0.14*(0.5*1.225*PI()*(10.4^2)/4*A4^3)/1000)*B4</f>
        <v>0</v>
      </c>
      <c r="J4" s="20"/>
      <c r="K4" s="263">
        <f>K3+0.5</f>
        <v>0.5</v>
      </c>
      <c r="L4" s="257">
        <v>0</v>
      </c>
      <c r="M4" s="264">
        <f aca="true" t="shared" si="7" ref="M4:M29">(0.35*(0.5*1.225*PI()*(2^2)/4*K4^3)/1000)*L4</f>
        <v>0</v>
      </c>
      <c r="N4" s="259">
        <f>(0.246*(0.5*1.225*(14.52)*K4^3)/1000)*L4</f>
        <v>0</v>
      </c>
      <c r="O4" s="264">
        <f aca="true" t="shared" si="8" ref="O4:O27">(0.239*(0.5*1.225*PI()*(5.5^2)/4*K4^3)/1000)*L4</f>
        <v>0</v>
      </c>
      <c r="P4" s="259">
        <f>(0.2228*(0.5*1.225*PI()*(9^2)/4*K4^3)/1000)*L4</f>
        <v>0</v>
      </c>
      <c r="Q4" s="265">
        <f>(0.14*(0.5*1.225*PI()*(7.92^2)/4*K4^3)/1000)*L4</f>
        <v>0</v>
      </c>
      <c r="R4" s="261">
        <f>(0.14*(0.5*1.225*PI()*(8.84^2)/4*K4^3)/1000)*L4</f>
        <v>0</v>
      </c>
      <c r="S4" s="266">
        <f>(0.14*(0.5*1.225*PI()*(10.4^2)/4*K4^3)/1000)*L4</f>
        <v>0</v>
      </c>
      <c r="T4" s="20"/>
      <c r="U4" s="267">
        <f>U3+0.5</f>
        <v>0.5</v>
      </c>
      <c r="V4" s="257">
        <v>0</v>
      </c>
      <c r="W4" s="268">
        <f aca="true" t="shared" si="9" ref="W4:W29">(0.35*(0.5*1.225*PI()*(2^2)/4*U4^3)/1000)*V4</f>
        <v>0</v>
      </c>
      <c r="X4" s="259">
        <f>(0.246*(0.5*1.225*(14.52)*U4^3)/1000)*V4</f>
        <v>0</v>
      </c>
      <c r="Y4" s="268">
        <f aca="true" t="shared" si="10" ref="Y4:Y27">(0.239*(0.5*1.225*PI()*(5.5^2)/4*U4^3)/1000)*V4</f>
        <v>0</v>
      </c>
      <c r="Z4" s="259">
        <f>(0.2228*(0.5*1.225*PI()*(9^2)/4*U4^3)/1000)*V4</f>
        <v>0</v>
      </c>
      <c r="AA4" s="269">
        <f>(0.14*(0.5*1.225*PI()*(7.92^2)/4*U4^3)/1000)*V4</f>
        <v>0</v>
      </c>
      <c r="AB4" s="261">
        <f>(0.14*(0.5*1.225*PI()*(8.84^2)/4*U4^3)/1000)*V4</f>
        <v>0</v>
      </c>
      <c r="AC4" s="270">
        <f>(0.14*(0.5*1.225*PI()*(10.4^2)/4*U4^3)/1000)*V4</f>
        <v>0</v>
      </c>
    </row>
    <row r="5" spans="1:29" ht="12.75">
      <c r="A5" s="256">
        <f aca="true" t="shared" si="11" ref="A5:A45">A4+0.5</f>
        <v>1</v>
      </c>
      <c r="B5" s="257">
        <v>52</v>
      </c>
      <c r="C5" s="258">
        <f t="shared" si="0"/>
        <v>0.035020904105892224</v>
      </c>
      <c r="D5" s="259">
        <f aca="true" t="shared" si="12" ref="D5:I5">D3</f>
        <v>0</v>
      </c>
      <c r="E5" s="258">
        <f>(0.239*(0.5*1.225*PI()*(5.5^2)/4*A3^3)/1000)*B5</f>
        <v>0</v>
      </c>
      <c r="F5" s="259">
        <f>F3</f>
        <v>0</v>
      </c>
      <c r="G5" s="260">
        <f t="shared" si="12"/>
        <v>0</v>
      </c>
      <c r="H5" s="261">
        <f t="shared" si="12"/>
        <v>0</v>
      </c>
      <c r="I5" s="262">
        <f t="shared" si="12"/>
        <v>0</v>
      </c>
      <c r="J5" s="20"/>
      <c r="K5" s="263">
        <f aca="true" t="shared" si="13" ref="K5:K56">K4+0.5</f>
        <v>1</v>
      </c>
      <c r="L5" s="257">
        <v>24</v>
      </c>
      <c r="M5" s="264">
        <f t="shared" si="7"/>
        <v>0.016163494202719488</v>
      </c>
      <c r="N5" s="259">
        <f aca="true" t="shared" si="14" ref="N5:S5">N3</f>
        <v>0</v>
      </c>
      <c r="O5" s="264">
        <f>(0.239*(0.5*1.225*PI()*(5.5^2)/4*K3^3)/1000)*L5</f>
        <v>0</v>
      </c>
      <c r="P5" s="259">
        <f>P3</f>
        <v>0</v>
      </c>
      <c r="Q5" s="265">
        <f t="shared" si="14"/>
        <v>0</v>
      </c>
      <c r="R5" s="261">
        <f t="shared" si="14"/>
        <v>0</v>
      </c>
      <c r="S5" s="266">
        <f t="shared" si="14"/>
        <v>0</v>
      </c>
      <c r="T5" s="20"/>
      <c r="U5" s="267">
        <f aca="true" t="shared" si="15" ref="U5:U68">U4+0.5</f>
        <v>1</v>
      </c>
      <c r="V5" s="257">
        <v>24</v>
      </c>
      <c r="W5" s="268">
        <f t="shared" si="9"/>
        <v>0.016163494202719488</v>
      </c>
      <c r="X5" s="259">
        <f aca="true" t="shared" si="16" ref="X5:AC5">X3</f>
        <v>0</v>
      </c>
      <c r="Y5" s="268">
        <f>(0.239*(0.5*1.225*PI()*(5.5^2)/4*U3^3)/1000)*V5</f>
        <v>0</v>
      </c>
      <c r="Z5" s="259">
        <f>Z3</f>
        <v>0</v>
      </c>
      <c r="AA5" s="269">
        <f t="shared" si="16"/>
        <v>0</v>
      </c>
      <c r="AB5" s="261">
        <f t="shared" si="16"/>
        <v>0</v>
      </c>
      <c r="AC5" s="270">
        <f t="shared" si="16"/>
        <v>0</v>
      </c>
    </row>
    <row r="6" spans="1:29" ht="12.75">
      <c r="A6" s="256">
        <f t="shared" si="11"/>
        <v>1.5</v>
      </c>
      <c r="B6" s="257">
        <v>0</v>
      </c>
      <c r="C6" s="258">
        <f t="shared" si="0"/>
        <v>0</v>
      </c>
      <c r="D6" s="259">
        <f t="shared" si="1"/>
        <v>0</v>
      </c>
      <c r="E6" s="258">
        <f t="shared" si="2"/>
        <v>0</v>
      </c>
      <c r="F6" s="259">
        <f t="shared" si="3"/>
        <v>0</v>
      </c>
      <c r="G6" s="260">
        <f t="shared" si="4"/>
        <v>0</v>
      </c>
      <c r="H6" s="261">
        <f t="shared" si="5"/>
        <v>0</v>
      </c>
      <c r="I6" s="262">
        <f t="shared" si="6"/>
        <v>0</v>
      </c>
      <c r="J6" s="20"/>
      <c r="K6" s="263">
        <f t="shared" si="13"/>
        <v>1.5</v>
      </c>
      <c r="L6" s="257">
        <v>0</v>
      </c>
      <c r="M6" s="264">
        <f t="shared" si="7"/>
        <v>0</v>
      </c>
      <c r="N6" s="259">
        <f aca="true" t="shared" si="17" ref="N6:N31">(0.246*(0.5*1.225*(14.52)*K6^3)/1000)*L6</f>
        <v>0</v>
      </c>
      <c r="O6" s="264">
        <f t="shared" si="8"/>
        <v>0</v>
      </c>
      <c r="P6" s="259">
        <f aca="true" t="shared" si="18" ref="P6:P27">(0.2228*(0.5*1.225*PI()*(9^2)/4*K6^3)/1000)*L6</f>
        <v>0</v>
      </c>
      <c r="Q6" s="265">
        <f aca="true" t="shared" si="19" ref="Q6:Q56">(0.14*(0.5*1.225*PI()*(7.92^2)/4*K6^3)/1000)*L6</f>
        <v>0</v>
      </c>
      <c r="R6" s="261">
        <f aca="true" t="shared" si="20" ref="R6:R56">(0.14*(0.5*1.225*PI()*(8.84^2)/4*K6^3)/1000)*L6</f>
        <v>0</v>
      </c>
      <c r="S6" s="266">
        <f>(0.14*(0.5*1.225*PI()*(10.4^2)/4*K6^3)/1000)*L6</f>
        <v>0</v>
      </c>
      <c r="T6" s="20"/>
      <c r="U6" s="267">
        <f t="shared" si="15"/>
        <v>1.5</v>
      </c>
      <c r="V6" s="257">
        <v>0</v>
      </c>
      <c r="W6" s="268">
        <f t="shared" si="9"/>
        <v>0</v>
      </c>
      <c r="X6" s="259">
        <f aca="true" t="shared" si="21" ref="X6:X31">(0.246*(0.5*1.225*(14.52)*U6^3)/1000)*V6</f>
        <v>0</v>
      </c>
      <c r="Y6" s="268">
        <f t="shared" si="10"/>
        <v>0</v>
      </c>
      <c r="Z6" s="259">
        <f aca="true" t="shared" si="22" ref="Z6:Z27">(0.2228*(0.5*1.225*PI()*(9^2)/4*U6^3)/1000)*V6</f>
        <v>0</v>
      </c>
      <c r="AA6" s="269">
        <f aca="true" t="shared" si="23" ref="AA6:AA69">(0.14*(0.5*1.225*PI()*(7.92^2)/4*U6^3)/1000)*V6</f>
        <v>0</v>
      </c>
      <c r="AB6" s="261">
        <f aca="true" t="shared" si="24" ref="AB6:AB56">(0.14*(0.5*1.225*PI()*(8.84^2)/4*U6^3)/1000)*V6</f>
        <v>0</v>
      </c>
      <c r="AC6" s="270">
        <f>(0.14*(0.5*1.225*PI()*(10.4^2)/4*U6^3)/1000)*V6</f>
        <v>0</v>
      </c>
    </row>
    <row r="7" spans="1:29" ht="12.75">
      <c r="A7" s="256">
        <f t="shared" si="11"/>
        <v>2</v>
      </c>
      <c r="B7" s="257">
        <v>20</v>
      </c>
      <c r="C7" s="258">
        <f t="shared" si="0"/>
        <v>0.10775662801812991</v>
      </c>
      <c r="D7" s="259">
        <f t="shared" si="1"/>
        <v>0.35004816</v>
      </c>
      <c r="E7" s="258">
        <f t="shared" si="2"/>
        <v>0.5564667724386247</v>
      </c>
      <c r="F7" s="259">
        <f t="shared" si="3"/>
        <v>1.3890445103697049</v>
      </c>
      <c r="G7" s="260">
        <f t="shared" si="4"/>
        <v>0.6759185351716424</v>
      </c>
      <c r="H7" s="261">
        <f t="shared" si="5"/>
        <v>0.8420706350453575</v>
      </c>
      <c r="I7" s="262">
        <f>I3</f>
        <v>0</v>
      </c>
      <c r="J7" s="20"/>
      <c r="K7" s="263">
        <f t="shared" si="13"/>
        <v>2</v>
      </c>
      <c r="L7" s="257">
        <v>28</v>
      </c>
      <c r="M7" s="264">
        <f t="shared" si="7"/>
        <v>0.15085927922538186</v>
      </c>
      <c r="N7" s="259">
        <f t="shared" si="17"/>
        <v>0.49006742400000003</v>
      </c>
      <c r="O7" s="264">
        <f t="shared" si="8"/>
        <v>0.7790534814140747</v>
      </c>
      <c r="P7" s="259">
        <f t="shared" si="18"/>
        <v>1.944662314517587</v>
      </c>
      <c r="Q7" s="265">
        <f t="shared" si="19"/>
        <v>0.9462859492402993</v>
      </c>
      <c r="R7" s="261">
        <f t="shared" si="20"/>
        <v>1.1788988890635004</v>
      </c>
      <c r="S7" s="266">
        <f>S3</f>
        <v>0</v>
      </c>
      <c r="T7" s="20"/>
      <c r="U7" s="267">
        <f t="shared" si="15"/>
        <v>2</v>
      </c>
      <c r="V7" s="257">
        <v>28</v>
      </c>
      <c r="W7" s="268">
        <f t="shared" si="9"/>
        <v>0.15085927922538186</v>
      </c>
      <c r="X7" s="259">
        <f t="shared" si="21"/>
        <v>0.49006742400000003</v>
      </c>
      <c r="Y7" s="268">
        <f t="shared" si="10"/>
        <v>0.7790534814140747</v>
      </c>
      <c r="Z7" s="259">
        <f t="shared" si="22"/>
        <v>1.944662314517587</v>
      </c>
      <c r="AA7" s="269">
        <f t="shared" si="23"/>
        <v>0.9462859492402993</v>
      </c>
      <c r="AB7" s="261">
        <f t="shared" si="24"/>
        <v>1.1788988890635004</v>
      </c>
      <c r="AC7" s="270">
        <f>AC3</f>
        <v>0</v>
      </c>
    </row>
    <row r="8" spans="1:29" ht="12.75">
      <c r="A8" s="256">
        <f t="shared" si="11"/>
        <v>2.5</v>
      </c>
      <c r="B8" s="257">
        <v>0</v>
      </c>
      <c r="C8" s="258">
        <f t="shared" si="0"/>
        <v>0</v>
      </c>
      <c r="D8" s="259">
        <f t="shared" si="1"/>
        <v>0</v>
      </c>
      <c r="E8" s="258">
        <f t="shared" si="2"/>
        <v>0</v>
      </c>
      <c r="F8" s="259">
        <f t="shared" si="3"/>
        <v>0</v>
      </c>
      <c r="G8" s="260">
        <f t="shared" si="4"/>
        <v>0</v>
      </c>
      <c r="H8" s="261">
        <f t="shared" si="5"/>
        <v>0</v>
      </c>
      <c r="I8" s="262">
        <f t="shared" si="6"/>
        <v>0</v>
      </c>
      <c r="J8" s="243"/>
      <c r="K8" s="263">
        <f t="shared" si="13"/>
        <v>2.5</v>
      </c>
      <c r="L8" s="257">
        <v>0</v>
      </c>
      <c r="M8" s="264">
        <f t="shared" si="7"/>
        <v>0</v>
      </c>
      <c r="N8" s="259">
        <f t="shared" si="17"/>
        <v>0</v>
      </c>
      <c r="O8" s="264">
        <f t="shared" si="8"/>
        <v>0</v>
      </c>
      <c r="P8" s="259">
        <f t="shared" si="18"/>
        <v>0</v>
      </c>
      <c r="Q8" s="265">
        <f t="shared" si="19"/>
        <v>0</v>
      </c>
      <c r="R8" s="261">
        <f t="shared" si="20"/>
        <v>0</v>
      </c>
      <c r="S8" s="266">
        <f aca="true" t="shared" si="25" ref="S8:S31">(0.14*(0.5*1.225*PI()*(10.4^2)/4*K8^3)/1000)*L8</f>
        <v>0</v>
      </c>
      <c r="T8" s="243"/>
      <c r="U8" s="267">
        <f t="shared" si="15"/>
        <v>2.5</v>
      </c>
      <c r="V8" s="257">
        <v>0</v>
      </c>
      <c r="W8" s="268">
        <f t="shared" si="9"/>
        <v>0</v>
      </c>
      <c r="X8" s="259">
        <f t="shared" si="21"/>
        <v>0</v>
      </c>
      <c r="Y8" s="268">
        <f t="shared" si="10"/>
        <v>0</v>
      </c>
      <c r="Z8" s="259">
        <f t="shared" si="22"/>
        <v>0</v>
      </c>
      <c r="AA8" s="269">
        <f t="shared" si="23"/>
        <v>0</v>
      </c>
      <c r="AB8" s="261">
        <f t="shared" si="24"/>
        <v>0</v>
      </c>
      <c r="AC8" s="270">
        <f aca="true" t="shared" si="26" ref="AC8:AC31">(0.14*(0.5*1.225*PI()*(10.4^2)/4*U8^3)/1000)*V8</f>
        <v>0</v>
      </c>
    </row>
    <row r="9" spans="1:29" ht="12.75">
      <c r="A9" s="256">
        <f t="shared" si="11"/>
        <v>3</v>
      </c>
      <c r="B9" s="257">
        <v>43</v>
      </c>
      <c r="C9" s="258">
        <f t="shared" si="0"/>
        <v>0.7819090320565552</v>
      </c>
      <c r="D9" s="259">
        <f t="shared" si="1"/>
        <v>2.5400369609999998</v>
      </c>
      <c r="E9" s="258">
        <f t="shared" si="2"/>
        <v>4.037862017507772</v>
      </c>
      <c r="F9" s="259">
        <f t="shared" si="3"/>
        <v>10.079254228370173</v>
      </c>
      <c r="G9" s="260">
        <f t="shared" si="4"/>
        <v>4.904633870839231</v>
      </c>
      <c r="H9" s="261">
        <f t="shared" si="5"/>
        <v>6.1102750455478745</v>
      </c>
      <c r="I9" s="262">
        <f t="shared" si="6"/>
        <v>8.457128090723703</v>
      </c>
      <c r="J9" s="271"/>
      <c r="K9" s="263">
        <f t="shared" si="13"/>
        <v>3</v>
      </c>
      <c r="L9" s="257">
        <v>39</v>
      </c>
      <c r="M9" s="264">
        <f t="shared" si="7"/>
        <v>0.7091733081443174</v>
      </c>
      <c r="N9" s="259">
        <f t="shared" si="17"/>
        <v>2.303754453</v>
      </c>
      <c r="O9" s="264">
        <f t="shared" si="8"/>
        <v>3.6622469461116998</v>
      </c>
      <c r="P9" s="259">
        <f t="shared" si="18"/>
        <v>9.141649183870623</v>
      </c>
      <c r="Q9" s="265">
        <f t="shared" si="19"/>
        <v>4.4483888595983725</v>
      </c>
      <c r="R9" s="261">
        <f t="shared" si="20"/>
        <v>5.541877366892258</v>
      </c>
      <c r="S9" s="266">
        <f t="shared" si="25"/>
        <v>7.67041850088894</v>
      </c>
      <c r="T9" s="271"/>
      <c r="U9" s="267">
        <f t="shared" si="15"/>
        <v>3</v>
      </c>
      <c r="V9" s="257">
        <v>0</v>
      </c>
      <c r="W9" s="268">
        <f t="shared" si="9"/>
        <v>0</v>
      </c>
      <c r="X9" s="259">
        <f t="shared" si="21"/>
        <v>0</v>
      </c>
      <c r="Y9" s="268">
        <f t="shared" si="10"/>
        <v>0</v>
      </c>
      <c r="Z9" s="259">
        <f t="shared" si="22"/>
        <v>0</v>
      </c>
      <c r="AA9" s="269">
        <f t="shared" si="23"/>
        <v>0</v>
      </c>
      <c r="AB9" s="261">
        <f t="shared" si="24"/>
        <v>0</v>
      </c>
      <c r="AC9" s="270">
        <f t="shared" si="26"/>
        <v>0</v>
      </c>
    </row>
    <row r="10" spans="1:29" ht="12.75">
      <c r="A10" s="256">
        <f t="shared" si="11"/>
        <v>3.5</v>
      </c>
      <c r="B10" s="257">
        <v>0</v>
      </c>
      <c r="C10" s="258">
        <f t="shared" si="0"/>
        <v>0</v>
      </c>
      <c r="D10" s="259">
        <f t="shared" si="1"/>
        <v>0</v>
      </c>
      <c r="E10" s="258">
        <f t="shared" si="2"/>
        <v>0</v>
      </c>
      <c r="F10" s="259">
        <f t="shared" si="3"/>
        <v>0</v>
      </c>
      <c r="G10" s="260">
        <f t="shared" si="4"/>
        <v>0</v>
      </c>
      <c r="H10" s="261">
        <f t="shared" si="5"/>
        <v>0</v>
      </c>
      <c r="I10" s="262">
        <f t="shared" si="6"/>
        <v>0</v>
      </c>
      <c r="J10" s="243"/>
      <c r="K10" s="263">
        <f t="shared" si="13"/>
        <v>3.5</v>
      </c>
      <c r="L10" s="257">
        <v>0</v>
      </c>
      <c r="M10" s="264">
        <f t="shared" si="7"/>
        <v>0</v>
      </c>
      <c r="N10" s="259">
        <f t="shared" si="17"/>
        <v>0</v>
      </c>
      <c r="O10" s="264">
        <f t="shared" si="8"/>
        <v>0</v>
      </c>
      <c r="P10" s="259">
        <f t="shared" si="18"/>
        <v>0</v>
      </c>
      <c r="Q10" s="265">
        <f t="shared" si="19"/>
        <v>0</v>
      </c>
      <c r="R10" s="261">
        <f t="shared" si="20"/>
        <v>0</v>
      </c>
      <c r="S10" s="266">
        <f t="shared" si="25"/>
        <v>0</v>
      </c>
      <c r="T10" s="243"/>
      <c r="U10" s="267">
        <f t="shared" si="15"/>
        <v>3.5</v>
      </c>
      <c r="V10" s="257">
        <v>0</v>
      </c>
      <c r="W10" s="268">
        <f t="shared" si="9"/>
        <v>0</v>
      </c>
      <c r="X10" s="259">
        <f t="shared" si="21"/>
        <v>0</v>
      </c>
      <c r="Y10" s="268">
        <f t="shared" si="10"/>
        <v>0</v>
      </c>
      <c r="Z10" s="259">
        <f t="shared" si="22"/>
        <v>0</v>
      </c>
      <c r="AA10" s="269">
        <f t="shared" si="23"/>
        <v>0</v>
      </c>
      <c r="AB10" s="261">
        <f t="shared" si="24"/>
        <v>0</v>
      </c>
      <c r="AC10" s="270">
        <f t="shared" si="26"/>
        <v>0</v>
      </c>
    </row>
    <row r="11" spans="1:29" ht="12.75">
      <c r="A11" s="256">
        <f t="shared" si="11"/>
        <v>4</v>
      </c>
      <c r="B11" s="257">
        <v>30</v>
      </c>
      <c r="C11" s="258">
        <f t="shared" si="0"/>
        <v>1.293079536217559</v>
      </c>
      <c r="D11" s="259">
        <f t="shared" si="1"/>
        <v>4.20057792</v>
      </c>
      <c r="E11" s="258">
        <f t="shared" si="2"/>
        <v>6.677601269263497</v>
      </c>
      <c r="F11" s="259">
        <f t="shared" si="3"/>
        <v>16.66853412443646</v>
      </c>
      <c r="G11" s="260">
        <f t="shared" si="4"/>
        <v>8.111022422059708</v>
      </c>
      <c r="H11" s="261">
        <f t="shared" si="5"/>
        <v>10.10484762054429</v>
      </c>
      <c r="I11" s="262">
        <f t="shared" si="6"/>
        <v>13.985948263729123</v>
      </c>
      <c r="J11" s="20"/>
      <c r="K11" s="263">
        <f t="shared" si="13"/>
        <v>4</v>
      </c>
      <c r="L11" s="257">
        <v>24</v>
      </c>
      <c r="M11" s="264">
        <f t="shared" si="7"/>
        <v>1.0344636289740472</v>
      </c>
      <c r="N11" s="259">
        <f t="shared" si="17"/>
        <v>3.3604623360000003</v>
      </c>
      <c r="O11" s="264">
        <f t="shared" si="8"/>
        <v>5.342081015410798</v>
      </c>
      <c r="P11" s="259">
        <f t="shared" si="18"/>
        <v>13.334827299549168</v>
      </c>
      <c r="Q11" s="265">
        <f t="shared" si="19"/>
        <v>6.488817937647767</v>
      </c>
      <c r="R11" s="261">
        <f t="shared" si="20"/>
        <v>8.08387809643543</v>
      </c>
      <c r="S11" s="266">
        <f t="shared" si="25"/>
        <v>11.188758610983298</v>
      </c>
      <c r="T11" s="20"/>
      <c r="U11" s="267">
        <f t="shared" si="15"/>
        <v>4</v>
      </c>
      <c r="V11" s="257">
        <v>20</v>
      </c>
      <c r="W11" s="268">
        <f t="shared" si="9"/>
        <v>0.8620530241450393</v>
      </c>
      <c r="X11" s="259">
        <f t="shared" si="21"/>
        <v>2.80038528</v>
      </c>
      <c r="Y11" s="268">
        <f t="shared" si="10"/>
        <v>4.451734179508998</v>
      </c>
      <c r="Z11" s="259">
        <f t="shared" si="22"/>
        <v>11.112356082957639</v>
      </c>
      <c r="AA11" s="269">
        <f t="shared" si="23"/>
        <v>5.407348281373139</v>
      </c>
      <c r="AB11" s="261">
        <f t="shared" si="24"/>
        <v>6.73656508036286</v>
      </c>
      <c r="AC11" s="270">
        <f t="shared" si="26"/>
        <v>9.323965509152748</v>
      </c>
    </row>
    <row r="12" spans="1:29" ht="12.75">
      <c r="A12" s="256">
        <f t="shared" si="11"/>
        <v>4.5</v>
      </c>
      <c r="B12" s="257">
        <v>0</v>
      </c>
      <c r="C12" s="258">
        <f t="shared" si="0"/>
        <v>0</v>
      </c>
      <c r="D12" s="259">
        <f t="shared" si="1"/>
        <v>0</v>
      </c>
      <c r="E12" s="258">
        <f t="shared" si="2"/>
        <v>0</v>
      </c>
      <c r="F12" s="259">
        <f t="shared" si="3"/>
        <v>0</v>
      </c>
      <c r="G12" s="260">
        <f t="shared" si="4"/>
        <v>0</v>
      </c>
      <c r="H12" s="261">
        <f t="shared" si="5"/>
        <v>0</v>
      </c>
      <c r="I12" s="262">
        <f t="shared" si="6"/>
        <v>0</v>
      </c>
      <c r="J12" s="20"/>
      <c r="K12" s="263">
        <f t="shared" si="13"/>
        <v>4.5</v>
      </c>
      <c r="L12" s="257">
        <v>0</v>
      </c>
      <c r="M12" s="264">
        <f t="shared" si="7"/>
        <v>0</v>
      </c>
      <c r="N12" s="259">
        <f t="shared" si="17"/>
        <v>0</v>
      </c>
      <c r="O12" s="264">
        <f t="shared" si="8"/>
        <v>0</v>
      </c>
      <c r="P12" s="259">
        <f t="shared" si="18"/>
        <v>0</v>
      </c>
      <c r="Q12" s="265">
        <f t="shared" si="19"/>
        <v>0</v>
      </c>
      <c r="R12" s="261">
        <f t="shared" si="20"/>
        <v>0</v>
      </c>
      <c r="S12" s="266">
        <f t="shared" si="25"/>
        <v>0</v>
      </c>
      <c r="T12" s="20"/>
      <c r="U12" s="267">
        <f t="shared" si="15"/>
        <v>4.5</v>
      </c>
      <c r="V12" s="257">
        <v>0</v>
      </c>
      <c r="W12" s="268">
        <f t="shared" si="9"/>
        <v>0</v>
      </c>
      <c r="X12" s="259">
        <f t="shared" si="21"/>
        <v>0</v>
      </c>
      <c r="Y12" s="268">
        <f t="shared" si="10"/>
        <v>0</v>
      </c>
      <c r="Z12" s="259">
        <f t="shared" si="22"/>
        <v>0</v>
      </c>
      <c r="AA12" s="269">
        <f t="shared" si="23"/>
        <v>0</v>
      </c>
      <c r="AB12" s="261">
        <f t="shared" si="24"/>
        <v>0</v>
      </c>
      <c r="AC12" s="270">
        <f t="shared" si="26"/>
        <v>0</v>
      </c>
    </row>
    <row r="13" spans="1:29" ht="12.75">
      <c r="A13" s="256">
        <f t="shared" si="11"/>
        <v>5</v>
      </c>
      <c r="B13" s="257">
        <v>72</v>
      </c>
      <c r="C13" s="258">
        <f t="shared" si="0"/>
        <v>6.0613103260198065</v>
      </c>
      <c r="D13" s="259">
        <f t="shared" si="1"/>
        <v>19.690209</v>
      </c>
      <c r="E13" s="258">
        <f t="shared" si="2"/>
        <v>31.301255949672644</v>
      </c>
      <c r="F13" s="259">
        <f t="shared" si="3"/>
        <v>78.1337537082959</v>
      </c>
      <c r="G13" s="260">
        <f t="shared" si="4"/>
        <v>38.02041760340489</v>
      </c>
      <c r="H13" s="261">
        <f t="shared" si="5"/>
        <v>47.366473221301355</v>
      </c>
      <c r="I13" s="262">
        <f t="shared" si="6"/>
        <v>65.55913248623025</v>
      </c>
      <c r="J13" s="20"/>
      <c r="K13" s="263">
        <f t="shared" si="13"/>
        <v>5</v>
      </c>
      <c r="L13" s="257">
        <v>30</v>
      </c>
      <c r="M13" s="264">
        <f t="shared" si="7"/>
        <v>2.5255459691749196</v>
      </c>
      <c r="N13" s="259">
        <f t="shared" si="17"/>
        <v>8.20425375</v>
      </c>
      <c r="O13" s="264">
        <f t="shared" si="8"/>
        <v>13.042189979030269</v>
      </c>
      <c r="P13" s="259">
        <f t="shared" si="18"/>
        <v>32.55573071178996</v>
      </c>
      <c r="Q13" s="265">
        <f t="shared" si="19"/>
        <v>15.841840668085368</v>
      </c>
      <c r="R13" s="261">
        <f t="shared" si="20"/>
        <v>19.736030508875565</v>
      </c>
      <c r="S13" s="266">
        <f t="shared" si="25"/>
        <v>27.31630520259594</v>
      </c>
      <c r="T13" s="20"/>
      <c r="U13" s="267">
        <f t="shared" si="15"/>
        <v>5</v>
      </c>
      <c r="V13" s="257">
        <v>19</v>
      </c>
      <c r="W13" s="268">
        <f t="shared" si="9"/>
        <v>1.5995124471441158</v>
      </c>
      <c r="X13" s="259">
        <f t="shared" si="21"/>
        <v>5.196027375</v>
      </c>
      <c r="Y13" s="268">
        <f t="shared" si="10"/>
        <v>8.260053653385837</v>
      </c>
      <c r="Z13" s="259">
        <f t="shared" si="22"/>
        <v>20.61862945080031</v>
      </c>
      <c r="AA13" s="269">
        <f t="shared" si="23"/>
        <v>10.033165756454066</v>
      </c>
      <c r="AB13" s="261">
        <f t="shared" si="24"/>
        <v>12.499485988954524</v>
      </c>
      <c r="AC13" s="270">
        <f t="shared" si="26"/>
        <v>17.300326628310764</v>
      </c>
    </row>
    <row r="14" spans="1:29" ht="12.75">
      <c r="A14" s="256">
        <f t="shared" si="11"/>
        <v>5.5</v>
      </c>
      <c r="B14" s="257">
        <v>0</v>
      </c>
      <c r="C14" s="258">
        <f t="shared" si="0"/>
        <v>0</v>
      </c>
      <c r="D14" s="259">
        <f t="shared" si="1"/>
        <v>0</v>
      </c>
      <c r="E14" s="258">
        <f t="shared" si="2"/>
        <v>0</v>
      </c>
      <c r="F14" s="259">
        <f t="shared" si="3"/>
        <v>0</v>
      </c>
      <c r="G14" s="260">
        <f t="shared" si="4"/>
        <v>0</v>
      </c>
      <c r="H14" s="261">
        <f t="shared" si="5"/>
        <v>0</v>
      </c>
      <c r="I14" s="262">
        <f t="shared" si="6"/>
        <v>0</v>
      </c>
      <c r="J14" s="20"/>
      <c r="K14" s="263">
        <f t="shared" si="13"/>
        <v>5.5</v>
      </c>
      <c r="L14" s="257">
        <v>0</v>
      </c>
      <c r="M14" s="264">
        <f t="shared" si="7"/>
        <v>0</v>
      </c>
      <c r="N14" s="259">
        <f t="shared" si="17"/>
        <v>0</v>
      </c>
      <c r="O14" s="264">
        <f t="shared" si="8"/>
        <v>0</v>
      </c>
      <c r="P14" s="259">
        <f t="shared" si="18"/>
        <v>0</v>
      </c>
      <c r="Q14" s="265">
        <f t="shared" si="19"/>
        <v>0</v>
      </c>
      <c r="R14" s="261">
        <f t="shared" si="20"/>
        <v>0</v>
      </c>
      <c r="S14" s="266">
        <f t="shared" si="25"/>
        <v>0</v>
      </c>
      <c r="T14" s="20"/>
      <c r="U14" s="267">
        <f t="shared" si="15"/>
        <v>5.5</v>
      </c>
      <c r="V14" s="257">
        <v>0</v>
      </c>
      <c r="W14" s="268">
        <f t="shared" si="9"/>
        <v>0</v>
      </c>
      <c r="X14" s="259">
        <f t="shared" si="21"/>
        <v>0</v>
      </c>
      <c r="Y14" s="268">
        <f t="shared" si="10"/>
        <v>0</v>
      </c>
      <c r="Z14" s="259">
        <f t="shared" si="22"/>
        <v>0</v>
      </c>
      <c r="AA14" s="269">
        <f t="shared" si="23"/>
        <v>0</v>
      </c>
      <c r="AB14" s="261">
        <f t="shared" si="24"/>
        <v>0</v>
      </c>
      <c r="AC14" s="270">
        <f t="shared" si="26"/>
        <v>0</v>
      </c>
    </row>
    <row r="15" spans="1:29" ht="12.75">
      <c r="A15" s="256">
        <f t="shared" si="11"/>
        <v>6</v>
      </c>
      <c r="B15" s="257">
        <v>45</v>
      </c>
      <c r="C15" s="258">
        <f t="shared" si="0"/>
        <v>6.546215152101392</v>
      </c>
      <c r="D15" s="259">
        <f t="shared" si="1"/>
        <v>21.265425719999996</v>
      </c>
      <c r="E15" s="258">
        <f t="shared" si="2"/>
        <v>33.80535642564646</v>
      </c>
      <c r="F15" s="259">
        <f t="shared" si="3"/>
        <v>84.3844540049596</v>
      </c>
      <c r="G15" s="260">
        <f t="shared" si="4"/>
        <v>41.06205101167728</v>
      </c>
      <c r="H15" s="261">
        <f t="shared" si="5"/>
        <v>51.15579107900545</v>
      </c>
      <c r="I15" s="262">
        <f t="shared" si="6"/>
        <v>70.80386308512867</v>
      </c>
      <c r="J15" s="20"/>
      <c r="K15" s="263">
        <f t="shared" si="13"/>
        <v>6</v>
      </c>
      <c r="L15" s="257">
        <v>30</v>
      </c>
      <c r="M15" s="264">
        <f t="shared" si="7"/>
        <v>4.364143434734261</v>
      </c>
      <c r="N15" s="259">
        <f t="shared" si="17"/>
        <v>14.176950479999999</v>
      </c>
      <c r="O15" s="264">
        <f t="shared" si="8"/>
        <v>22.536904283764304</v>
      </c>
      <c r="P15" s="259">
        <f t="shared" si="18"/>
        <v>56.25630266997307</v>
      </c>
      <c r="Q15" s="265">
        <f t="shared" si="19"/>
        <v>27.37470067445152</v>
      </c>
      <c r="R15" s="261">
        <f t="shared" si="20"/>
        <v>34.10386071933697</v>
      </c>
      <c r="S15" s="266">
        <f t="shared" si="25"/>
        <v>47.202575390085784</v>
      </c>
      <c r="T15" s="20"/>
      <c r="U15" s="267">
        <f t="shared" si="15"/>
        <v>6</v>
      </c>
      <c r="V15" s="257">
        <v>24</v>
      </c>
      <c r="W15" s="268">
        <f t="shared" si="9"/>
        <v>3.491314747787409</v>
      </c>
      <c r="X15" s="259">
        <f t="shared" si="21"/>
        <v>11.341560384</v>
      </c>
      <c r="Y15" s="268">
        <f t="shared" si="10"/>
        <v>18.029523427011444</v>
      </c>
      <c r="Z15" s="259">
        <f t="shared" si="22"/>
        <v>45.00504213597845</v>
      </c>
      <c r="AA15" s="269">
        <f t="shared" si="23"/>
        <v>21.899760539561218</v>
      </c>
      <c r="AB15" s="261">
        <f t="shared" si="24"/>
        <v>27.283088575469577</v>
      </c>
      <c r="AC15" s="270">
        <f t="shared" si="26"/>
        <v>37.76206031206863</v>
      </c>
    </row>
    <row r="16" spans="1:29" ht="12.75">
      <c r="A16" s="256">
        <f t="shared" si="11"/>
        <v>6.5</v>
      </c>
      <c r="B16" s="257">
        <v>0</v>
      </c>
      <c r="C16" s="258">
        <f t="shared" si="0"/>
        <v>0</v>
      </c>
      <c r="D16" s="259">
        <f t="shared" si="1"/>
        <v>0</v>
      </c>
      <c r="E16" s="258">
        <f t="shared" si="2"/>
        <v>0</v>
      </c>
      <c r="F16" s="259">
        <f t="shared" si="3"/>
        <v>0</v>
      </c>
      <c r="G16" s="260">
        <f t="shared" si="4"/>
        <v>0</v>
      </c>
      <c r="H16" s="261">
        <f t="shared" si="5"/>
        <v>0</v>
      </c>
      <c r="I16" s="262">
        <f t="shared" si="6"/>
        <v>0</v>
      </c>
      <c r="J16" s="20"/>
      <c r="K16" s="263">
        <f t="shared" si="13"/>
        <v>6.5</v>
      </c>
      <c r="L16" s="257">
        <v>0</v>
      </c>
      <c r="M16" s="264">
        <f t="shared" si="7"/>
        <v>0</v>
      </c>
      <c r="N16" s="259">
        <f t="shared" si="17"/>
        <v>0</v>
      </c>
      <c r="O16" s="264">
        <f t="shared" si="8"/>
        <v>0</v>
      </c>
      <c r="P16" s="259">
        <f t="shared" si="18"/>
        <v>0</v>
      </c>
      <c r="Q16" s="265">
        <f t="shared" si="19"/>
        <v>0</v>
      </c>
      <c r="R16" s="261">
        <f t="shared" si="20"/>
        <v>0</v>
      </c>
      <c r="S16" s="266">
        <f t="shared" si="25"/>
        <v>0</v>
      </c>
      <c r="T16" s="20"/>
      <c r="U16" s="267">
        <f t="shared" si="15"/>
        <v>6.5</v>
      </c>
      <c r="V16" s="257">
        <v>0</v>
      </c>
      <c r="W16" s="268">
        <f t="shared" si="9"/>
        <v>0</v>
      </c>
      <c r="X16" s="259">
        <f t="shared" si="21"/>
        <v>0</v>
      </c>
      <c r="Y16" s="268">
        <f t="shared" si="10"/>
        <v>0</v>
      </c>
      <c r="Z16" s="259">
        <f t="shared" si="22"/>
        <v>0</v>
      </c>
      <c r="AA16" s="269">
        <f t="shared" si="23"/>
        <v>0</v>
      </c>
      <c r="AB16" s="261">
        <f t="shared" si="24"/>
        <v>0</v>
      </c>
      <c r="AC16" s="270">
        <f t="shared" si="26"/>
        <v>0</v>
      </c>
    </row>
    <row r="17" spans="1:29" ht="12.75">
      <c r="A17" s="256">
        <f t="shared" si="11"/>
        <v>7</v>
      </c>
      <c r="B17" s="257">
        <v>36</v>
      </c>
      <c r="C17" s="258">
        <f t="shared" si="0"/>
        <v>8.316117767299176</v>
      </c>
      <c r="D17" s="259">
        <f t="shared" si="1"/>
        <v>27.014966748</v>
      </c>
      <c r="E17" s="258">
        <f t="shared" si="2"/>
        <v>42.94532316295087</v>
      </c>
      <c r="F17" s="259">
        <f t="shared" si="3"/>
        <v>107.19951008778199</v>
      </c>
      <c r="G17" s="260">
        <f t="shared" si="4"/>
        <v>52.164012951871506</v>
      </c>
      <c r="H17" s="261">
        <f t="shared" si="5"/>
        <v>64.98680125962547</v>
      </c>
      <c r="I17" s="262">
        <f t="shared" si="6"/>
        <v>89.94712977110791</v>
      </c>
      <c r="J17" s="243"/>
      <c r="K17" s="263">
        <f t="shared" si="13"/>
        <v>7</v>
      </c>
      <c r="L17" s="257">
        <v>42</v>
      </c>
      <c r="M17" s="264">
        <f t="shared" si="7"/>
        <v>9.702137395182373</v>
      </c>
      <c r="N17" s="259">
        <f t="shared" si="17"/>
        <v>31.517461206</v>
      </c>
      <c r="O17" s="264">
        <f t="shared" si="8"/>
        <v>50.10287702344268</v>
      </c>
      <c r="P17" s="259">
        <f t="shared" si="18"/>
        <v>125.06609510241232</v>
      </c>
      <c r="Q17" s="265">
        <f t="shared" si="19"/>
        <v>60.85801511051676</v>
      </c>
      <c r="R17" s="261">
        <f t="shared" si="20"/>
        <v>75.81793480289637</v>
      </c>
      <c r="S17" s="266">
        <f t="shared" si="25"/>
        <v>104.93831806629257</v>
      </c>
      <c r="T17" s="243"/>
      <c r="U17" s="267">
        <f t="shared" si="15"/>
        <v>7</v>
      </c>
      <c r="V17" s="257">
        <v>31</v>
      </c>
      <c r="W17" s="268">
        <f t="shared" si="9"/>
        <v>7.161101410729846</v>
      </c>
      <c r="X17" s="259">
        <f t="shared" si="21"/>
        <v>23.262888033</v>
      </c>
      <c r="Y17" s="268">
        <f t="shared" si="10"/>
        <v>36.98069494587436</v>
      </c>
      <c r="Z17" s="259">
        <f t="shared" si="22"/>
        <v>92.31068924225671</v>
      </c>
      <c r="AA17" s="269">
        <f t="shared" si="23"/>
        <v>44.91901115300046</v>
      </c>
      <c r="AB17" s="261">
        <f t="shared" si="24"/>
        <v>55.96085664023304</v>
      </c>
      <c r="AC17" s="270">
        <f t="shared" si="26"/>
        <v>77.45447285845404</v>
      </c>
    </row>
    <row r="18" spans="1:29" ht="12.75">
      <c r="A18" s="256">
        <f t="shared" si="11"/>
        <v>7.5</v>
      </c>
      <c r="B18" s="257">
        <v>24</v>
      </c>
      <c r="C18" s="258">
        <f t="shared" si="0"/>
        <v>6.818974116772283</v>
      </c>
      <c r="D18" s="259">
        <f t="shared" si="1"/>
        <v>22.151485125</v>
      </c>
      <c r="E18" s="258">
        <f t="shared" si="2"/>
        <v>35.21391294338172</v>
      </c>
      <c r="F18" s="259">
        <f t="shared" si="3"/>
        <v>87.9004729218329</v>
      </c>
      <c r="G18" s="260">
        <f t="shared" si="4"/>
        <v>42.7729698038305</v>
      </c>
      <c r="H18" s="261">
        <f t="shared" si="5"/>
        <v>53.28728237396402</v>
      </c>
      <c r="I18" s="262">
        <f t="shared" si="6"/>
        <v>73.75402404700904</v>
      </c>
      <c r="J18" s="271"/>
      <c r="K18" s="263">
        <f t="shared" si="13"/>
        <v>7.5</v>
      </c>
      <c r="L18" s="257">
        <v>0</v>
      </c>
      <c r="M18" s="264">
        <f t="shared" si="7"/>
        <v>0</v>
      </c>
      <c r="N18" s="259">
        <f t="shared" si="17"/>
        <v>0</v>
      </c>
      <c r="O18" s="264">
        <f t="shared" si="8"/>
        <v>0</v>
      </c>
      <c r="P18" s="259">
        <f t="shared" si="18"/>
        <v>0</v>
      </c>
      <c r="Q18" s="265">
        <f t="shared" si="19"/>
        <v>0</v>
      </c>
      <c r="R18" s="261">
        <f t="shared" si="20"/>
        <v>0</v>
      </c>
      <c r="S18" s="266">
        <f t="shared" si="25"/>
        <v>0</v>
      </c>
      <c r="T18" s="271"/>
      <c r="U18" s="267">
        <f t="shared" si="15"/>
        <v>7.5</v>
      </c>
      <c r="V18" s="257">
        <v>0</v>
      </c>
      <c r="W18" s="268">
        <f t="shared" si="9"/>
        <v>0</v>
      </c>
      <c r="X18" s="259">
        <f t="shared" si="21"/>
        <v>0</v>
      </c>
      <c r="Y18" s="268">
        <f t="shared" si="10"/>
        <v>0</v>
      </c>
      <c r="Z18" s="259">
        <f t="shared" si="22"/>
        <v>0</v>
      </c>
      <c r="AA18" s="269">
        <f t="shared" si="23"/>
        <v>0</v>
      </c>
      <c r="AB18" s="261">
        <f t="shared" si="24"/>
        <v>0</v>
      </c>
      <c r="AC18" s="270">
        <f t="shared" si="26"/>
        <v>0</v>
      </c>
    </row>
    <row r="19" spans="1:29" ht="12.75">
      <c r="A19" s="256">
        <f t="shared" si="11"/>
        <v>8</v>
      </c>
      <c r="B19" s="257">
        <v>28</v>
      </c>
      <c r="C19" s="258">
        <f t="shared" si="0"/>
        <v>9.65499387042444</v>
      </c>
      <c r="D19" s="259">
        <f t="shared" si="1"/>
        <v>31.364315136000002</v>
      </c>
      <c r="E19" s="258">
        <f t="shared" si="2"/>
        <v>49.85942281050078</v>
      </c>
      <c r="F19" s="259">
        <f t="shared" si="3"/>
        <v>124.45838812912557</v>
      </c>
      <c r="G19" s="260">
        <f t="shared" si="4"/>
        <v>60.562300751379155</v>
      </c>
      <c r="H19" s="261">
        <f t="shared" si="5"/>
        <v>75.44952890006402</v>
      </c>
      <c r="I19" s="262">
        <f t="shared" si="6"/>
        <v>104.42841370251078</v>
      </c>
      <c r="J19" s="243"/>
      <c r="K19" s="263">
        <f t="shared" si="13"/>
        <v>8</v>
      </c>
      <c r="L19" s="257">
        <v>45</v>
      </c>
      <c r="M19" s="264">
        <f t="shared" si="7"/>
        <v>15.516954434610707</v>
      </c>
      <c r="N19" s="259">
        <f t="shared" si="17"/>
        <v>50.40693504</v>
      </c>
      <c r="O19" s="264">
        <f t="shared" si="8"/>
        <v>80.13121523116197</v>
      </c>
      <c r="P19" s="259">
        <f t="shared" si="18"/>
        <v>200.02240949323752</v>
      </c>
      <c r="Q19" s="265">
        <f t="shared" si="19"/>
        <v>97.3322690647165</v>
      </c>
      <c r="R19" s="261">
        <f t="shared" si="20"/>
        <v>121.25817144653148</v>
      </c>
      <c r="S19" s="266">
        <f t="shared" si="25"/>
        <v>167.83137916474948</v>
      </c>
      <c r="T19" s="243"/>
      <c r="U19" s="267">
        <f t="shared" si="15"/>
        <v>8</v>
      </c>
      <c r="V19" s="257">
        <v>29</v>
      </c>
      <c r="W19" s="268">
        <f t="shared" si="9"/>
        <v>9.999815080082456</v>
      </c>
      <c r="X19" s="259">
        <f t="shared" si="21"/>
        <v>32.484469248</v>
      </c>
      <c r="Y19" s="268">
        <f t="shared" si="10"/>
        <v>51.64011648230438</v>
      </c>
      <c r="Z19" s="259">
        <f t="shared" si="22"/>
        <v>128.9033305623086</v>
      </c>
      <c r="AA19" s="269">
        <f t="shared" si="23"/>
        <v>62.72524006392841</v>
      </c>
      <c r="AB19" s="261">
        <f t="shared" si="24"/>
        <v>78.14415493220918</v>
      </c>
      <c r="AC19" s="270">
        <f t="shared" si="26"/>
        <v>108.15799990617188</v>
      </c>
    </row>
    <row r="20" spans="1:29" ht="12.75">
      <c r="A20" s="256">
        <f t="shared" si="11"/>
        <v>8.5</v>
      </c>
      <c r="B20" s="257">
        <v>0</v>
      </c>
      <c r="C20" s="258">
        <f t="shared" si="0"/>
        <v>0</v>
      </c>
      <c r="D20" s="259">
        <f t="shared" si="1"/>
        <v>0</v>
      </c>
      <c r="E20" s="258">
        <f t="shared" si="2"/>
        <v>0</v>
      </c>
      <c r="F20" s="259">
        <f t="shared" si="3"/>
        <v>0</v>
      </c>
      <c r="G20" s="260">
        <f t="shared" si="4"/>
        <v>0</v>
      </c>
      <c r="H20" s="261">
        <f t="shared" si="5"/>
        <v>0</v>
      </c>
      <c r="I20" s="262">
        <f t="shared" si="6"/>
        <v>0</v>
      </c>
      <c r="J20" s="20"/>
      <c r="K20" s="263">
        <f t="shared" si="13"/>
        <v>8.5</v>
      </c>
      <c r="L20" s="257">
        <v>34</v>
      </c>
      <c r="M20" s="264">
        <f t="shared" si="7"/>
        <v>14.06240832609723</v>
      </c>
      <c r="N20" s="259">
        <f t="shared" si="17"/>
        <v>45.68183183024999</v>
      </c>
      <c r="O20" s="264">
        <f t="shared" si="8"/>
        <v>72.61978328257247</v>
      </c>
      <c r="P20" s="259">
        <f t="shared" si="18"/>
        <v>181.272478985294</v>
      </c>
      <c r="Q20" s="265">
        <f t="shared" si="19"/>
        <v>88.20842496261055</v>
      </c>
      <c r="R20" s="261">
        <f t="shared" si="20"/>
        <v>109.8915336087864</v>
      </c>
      <c r="S20" s="266">
        <f t="shared" si="25"/>
        <v>152.09900845506772</v>
      </c>
      <c r="T20" s="20"/>
      <c r="U20" s="267">
        <f t="shared" si="15"/>
        <v>8.5</v>
      </c>
      <c r="V20" s="257">
        <v>0</v>
      </c>
      <c r="W20" s="268">
        <f t="shared" si="9"/>
        <v>0</v>
      </c>
      <c r="X20" s="259">
        <f t="shared" si="21"/>
        <v>0</v>
      </c>
      <c r="Y20" s="268">
        <f t="shared" si="10"/>
        <v>0</v>
      </c>
      <c r="Z20" s="259">
        <f t="shared" si="22"/>
        <v>0</v>
      </c>
      <c r="AA20" s="269">
        <f t="shared" si="23"/>
        <v>0</v>
      </c>
      <c r="AB20" s="261">
        <f t="shared" si="24"/>
        <v>0</v>
      </c>
      <c r="AC20" s="270">
        <f t="shared" si="26"/>
        <v>0</v>
      </c>
    </row>
    <row r="21" spans="1:29" ht="12.75">
      <c r="A21" s="256">
        <f t="shared" si="11"/>
        <v>9</v>
      </c>
      <c r="B21" s="257">
        <v>28</v>
      </c>
      <c r="C21" s="258">
        <f t="shared" si="0"/>
        <v>13.747051819412924</v>
      </c>
      <c r="D21" s="259">
        <f t="shared" si="1"/>
        <v>44.657394012</v>
      </c>
      <c r="E21" s="258">
        <f t="shared" si="2"/>
        <v>70.99124849385755</v>
      </c>
      <c r="F21" s="259">
        <f t="shared" si="3"/>
        <v>177.20735341041515</v>
      </c>
      <c r="G21" s="260">
        <f t="shared" si="4"/>
        <v>86.23030712452228</v>
      </c>
      <c r="H21" s="261">
        <f t="shared" si="5"/>
        <v>107.42716126591148</v>
      </c>
      <c r="I21" s="262">
        <f t="shared" si="6"/>
        <v>148.68811247877022</v>
      </c>
      <c r="J21" s="20"/>
      <c r="K21" s="263">
        <f t="shared" si="13"/>
        <v>9</v>
      </c>
      <c r="L21" s="257">
        <v>26</v>
      </c>
      <c r="M21" s="264">
        <f t="shared" si="7"/>
        <v>12.765119546597715</v>
      </c>
      <c r="N21" s="259">
        <f t="shared" si="17"/>
        <v>41.467580154</v>
      </c>
      <c r="O21" s="264">
        <f t="shared" si="8"/>
        <v>65.9204450300106</v>
      </c>
      <c r="P21" s="259">
        <f t="shared" si="18"/>
        <v>164.5496853096712</v>
      </c>
      <c r="Q21" s="265">
        <f t="shared" si="19"/>
        <v>80.0709994727707</v>
      </c>
      <c r="R21" s="261">
        <f t="shared" si="20"/>
        <v>99.75379260406066</v>
      </c>
      <c r="S21" s="266">
        <f t="shared" si="25"/>
        <v>138.0675330160009</v>
      </c>
      <c r="T21" s="20"/>
      <c r="U21" s="267">
        <f t="shared" si="15"/>
        <v>9</v>
      </c>
      <c r="V21" s="257">
        <v>1</v>
      </c>
      <c r="W21" s="268">
        <f t="shared" si="9"/>
        <v>0.49096613640760445</v>
      </c>
      <c r="X21" s="259">
        <f t="shared" si="21"/>
        <v>1.594906929</v>
      </c>
      <c r="Y21" s="268">
        <f t="shared" si="10"/>
        <v>2.5354017319234843</v>
      </c>
      <c r="Z21" s="259">
        <f t="shared" si="22"/>
        <v>6.328834050371969</v>
      </c>
      <c r="AA21" s="269">
        <f t="shared" si="23"/>
        <v>3.0796538258757957</v>
      </c>
      <c r="AB21" s="261">
        <f t="shared" si="24"/>
        <v>3.83668433092541</v>
      </c>
      <c r="AC21" s="270">
        <f t="shared" si="26"/>
        <v>5.310289731384651</v>
      </c>
    </row>
    <row r="22" spans="1:29" ht="12.75">
      <c r="A22" s="256">
        <f t="shared" si="11"/>
        <v>9.5</v>
      </c>
      <c r="B22" s="257">
        <v>35</v>
      </c>
      <c r="C22" s="258">
        <f t="shared" si="0"/>
        <v>20.209839769665905</v>
      </c>
      <c r="D22" s="259">
        <f t="shared" si="1"/>
        <v>65.651805883125</v>
      </c>
      <c r="E22" s="258">
        <f t="shared" si="2"/>
        <v>104.36577791053004</v>
      </c>
      <c r="F22" s="259">
        <f t="shared" si="3"/>
        <v>260.5163831108619</v>
      </c>
      <c r="G22" s="260">
        <f t="shared" si="4"/>
        <v>126.76904933279715</v>
      </c>
      <c r="H22" s="261">
        <f t="shared" si="5"/>
        <v>157.93100547044043</v>
      </c>
      <c r="I22" s="262">
        <f t="shared" si="6"/>
        <v>218.5896269487065</v>
      </c>
      <c r="J22" s="20"/>
      <c r="K22" s="263">
        <f t="shared" si="13"/>
        <v>9.5</v>
      </c>
      <c r="L22" s="257">
        <v>0</v>
      </c>
      <c r="M22" s="264">
        <f t="shared" si="7"/>
        <v>0</v>
      </c>
      <c r="N22" s="259">
        <f t="shared" si="17"/>
        <v>0</v>
      </c>
      <c r="O22" s="264">
        <f t="shared" si="8"/>
        <v>0</v>
      </c>
      <c r="P22" s="259">
        <f t="shared" si="18"/>
        <v>0</v>
      </c>
      <c r="Q22" s="265">
        <f t="shared" si="19"/>
        <v>0</v>
      </c>
      <c r="R22" s="261">
        <f t="shared" si="20"/>
        <v>0</v>
      </c>
      <c r="S22" s="266">
        <f t="shared" si="25"/>
        <v>0</v>
      </c>
      <c r="T22" s="20"/>
      <c r="U22" s="267">
        <f t="shared" si="15"/>
        <v>9.5</v>
      </c>
      <c r="V22" s="257">
        <v>41</v>
      </c>
      <c r="W22" s="268">
        <f t="shared" si="9"/>
        <v>23.67438373018006</v>
      </c>
      <c r="X22" s="259">
        <f t="shared" si="21"/>
        <v>76.90640117737499</v>
      </c>
      <c r="Y22" s="268">
        <f t="shared" si="10"/>
        <v>122.25705412376377</v>
      </c>
      <c r="Z22" s="259">
        <f t="shared" si="22"/>
        <v>305.17633450129534</v>
      </c>
      <c r="AA22" s="269">
        <f t="shared" si="23"/>
        <v>148.50088636127666</v>
      </c>
      <c r="AB22" s="261">
        <f t="shared" si="24"/>
        <v>185.00489212251594</v>
      </c>
      <c r="AC22" s="270">
        <f t="shared" si="26"/>
        <v>256.0621344256276</v>
      </c>
    </row>
    <row r="23" spans="1:29" ht="12.75">
      <c r="A23" s="256">
        <f t="shared" si="11"/>
        <v>10</v>
      </c>
      <c r="B23" s="257">
        <v>32</v>
      </c>
      <c r="C23" s="258">
        <f t="shared" si="0"/>
        <v>21.55132560362598</v>
      </c>
      <c r="D23" s="259">
        <f t="shared" si="1"/>
        <v>70.009632</v>
      </c>
      <c r="E23" s="258">
        <f t="shared" si="2"/>
        <v>111.29335448772495</v>
      </c>
      <c r="F23" s="259">
        <f t="shared" si="3"/>
        <v>277.808902073941</v>
      </c>
      <c r="G23" s="260">
        <f t="shared" si="4"/>
        <v>135.18370703432848</v>
      </c>
      <c r="H23" s="261">
        <f t="shared" si="5"/>
        <v>168.41412700907148</v>
      </c>
      <c r="I23" s="262">
        <f t="shared" si="6"/>
        <v>233.0991377288187</v>
      </c>
      <c r="J23" s="20"/>
      <c r="K23" s="263">
        <f t="shared" si="13"/>
        <v>10</v>
      </c>
      <c r="L23" s="257">
        <v>28</v>
      </c>
      <c r="M23" s="264">
        <f t="shared" si="7"/>
        <v>18.857409903172734</v>
      </c>
      <c r="N23" s="259">
        <f t="shared" si="17"/>
        <v>61.258427999999995</v>
      </c>
      <c r="O23" s="264">
        <f t="shared" si="8"/>
        <v>97.38168517675933</v>
      </c>
      <c r="P23" s="259">
        <f t="shared" si="18"/>
        <v>243.08278931469837</v>
      </c>
      <c r="Q23" s="265">
        <f t="shared" si="19"/>
        <v>118.28574365503742</v>
      </c>
      <c r="R23" s="261">
        <f t="shared" si="20"/>
        <v>147.36236113293754</v>
      </c>
      <c r="S23" s="266">
        <f t="shared" si="25"/>
        <v>203.96174551271636</v>
      </c>
      <c r="T23" s="20"/>
      <c r="U23" s="267">
        <f t="shared" si="15"/>
        <v>10</v>
      </c>
      <c r="V23" s="257">
        <v>0</v>
      </c>
      <c r="W23" s="268">
        <f t="shared" si="9"/>
        <v>0</v>
      </c>
      <c r="X23" s="259">
        <f t="shared" si="21"/>
        <v>0</v>
      </c>
      <c r="Y23" s="268">
        <f t="shared" si="10"/>
        <v>0</v>
      </c>
      <c r="Z23" s="259">
        <f t="shared" si="22"/>
        <v>0</v>
      </c>
      <c r="AA23" s="269">
        <f t="shared" si="23"/>
        <v>0</v>
      </c>
      <c r="AB23" s="261">
        <f t="shared" si="24"/>
        <v>0</v>
      </c>
      <c r="AC23" s="270">
        <f t="shared" si="26"/>
        <v>0</v>
      </c>
    </row>
    <row r="24" spans="1:29" ht="12.75">
      <c r="A24" s="256">
        <f t="shared" si="11"/>
        <v>10.5</v>
      </c>
      <c r="B24" s="257">
        <v>0</v>
      </c>
      <c r="C24" s="258">
        <f t="shared" si="0"/>
        <v>0</v>
      </c>
      <c r="D24" s="259">
        <f t="shared" si="1"/>
        <v>0</v>
      </c>
      <c r="E24" s="258">
        <f t="shared" si="2"/>
        <v>0</v>
      </c>
      <c r="F24" s="259">
        <f t="shared" si="3"/>
        <v>0</v>
      </c>
      <c r="G24" s="260">
        <f t="shared" si="4"/>
        <v>0</v>
      </c>
      <c r="H24" s="261">
        <f t="shared" si="5"/>
        <v>0</v>
      </c>
      <c r="I24" s="262">
        <f t="shared" si="6"/>
        <v>0</v>
      </c>
      <c r="J24" s="20"/>
      <c r="K24" s="263">
        <f t="shared" si="13"/>
        <v>10.5</v>
      </c>
      <c r="L24" s="257">
        <v>0</v>
      </c>
      <c r="M24" s="264">
        <f t="shared" si="7"/>
        <v>0</v>
      </c>
      <c r="N24" s="259">
        <f t="shared" si="17"/>
        <v>0</v>
      </c>
      <c r="O24" s="264">
        <f t="shared" si="8"/>
        <v>0</v>
      </c>
      <c r="P24" s="259">
        <f t="shared" si="18"/>
        <v>0</v>
      </c>
      <c r="Q24" s="265">
        <f t="shared" si="19"/>
        <v>0</v>
      </c>
      <c r="R24" s="261">
        <f t="shared" si="20"/>
        <v>0</v>
      </c>
      <c r="S24" s="266">
        <f t="shared" si="25"/>
        <v>0</v>
      </c>
      <c r="T24" s="20"/>
      <c r="U24" s="267">
        <f t="shared" si="15"/>
        <v>10.5</v>
      </c>
      <c r="V24" s="257">
        <v>0</v>
      </c>
      <c r="W24" s="268">
        <f t="shared" si="9"/>
        <v>0</v>
      </c>
      <c r="X24" s="259">
        <f t="shared" si="21"/>
        <v>0</v>
      </c>
      <c r="Y24" s="268">
        <f t="shared" si="10"/>
        <v>0</v>
      </c>
      <c r="Z24" s="259">
        <f t="shared" si="22"/>
        <v>0</v>
      </c>
      <c r="AA24" s="269">
        <f t="shared" si="23"/>
        <v>0</v>
      </c>
      <c r="AB24" s="261">
        <f t="shared" si="24"/>
        <v>0</v>
      </c>
      <c r="AC24" s="270">
        <f t="shared" si="26"/>
        <v>0</v>
      </c>
    </row>
    <row r="25" spans="1:29" ht="12.75">
      <c r="A25" s="256">
        <f t="shared" si="11"/>
        <v>11</v>
      </c>
      <c r="B25" s="257">
        <v>32</v>
      </c>
      <c r="C25" s="258">
        <f t="shared" si="0"/>
        <v>28.684814378426182</v>
      </c>
      <c r="D25" s="259">
        <f t="shared" si="1"/>
        <v>93.182820192</v>
      </c>
      <c r="E25" s="258">
        <f t="shared" si="2"/>
        <v>148.13145482316193</v>
      </c>
      <c r="F25" s="259">
        <f t="shared" si="3"/>
        <v>369.76364866041547</v>
      </c>
      <c r="G25" s="260">
        <f t="shared" si="4"/>
        <v>179.92951406269123</v>
      </c>
      <c r="H25" s="261">
        <f t="shared" si="5"/>
        <v>224.15920304907416</v>
      </c>
      <c r="I25" s="262">
        <f t="shared" si="6"/>
        <v>310.25495231705764</v>
      </c>
      <c r="J25" s="20"/>
      <c r="K25" s="263">
        <f t="shared" si="13"/>
        <v>11</v>
      </c>
      <c r="L25" s="257">
        <v>28</v>
      </c>
      <c r="M25" s="264">
        <f t="shared" si="7"/>
        <v>25.09921258112291</v>
      </c>
      <c r="N25" s="259">
        <f t="shared" si="17"/>
        <v>81.534967668</v>
      </c>
      <c r="O25" s="264">
        <f t="shared" si="8"/>
        <v>129.6150229702667</v>
      </c>
      <c r="P25" s="259">
        <f t="shared" si="18"/>
        <v>323.5431925778635</v>
      </c>
      <c r="Q25" s="265">
        <f t="shared" si="19"/>
        <v>157.43832480485483</v>
      </c>
      <c r="R25" s="261">
        <f t="shared" si="20"/>
        <v>196.1393026679399</v>
      </c>
      <c r="S25" s="266">
        <f t="shared" si="25"/>
        <v>271.4730832774254</v>
      </c>
      <c r="T25" s="20"/>
      <c r="U25" s="267">
        <f t="shared" si="15"/>
        <v>11</v>
      </c>
      <c r="V25" s="257">
        <v>45</v>
      </c>
      <c r="W25" s="268">
        <f t="shared" si="9"/>
        <v>40.33802021966182</v>
      </c>
      <c r="X25" s="259">
        <f t="shared" si="21"/>
        <v>131.038340895</v>
      </c>
      <c r="Y25" s="268">
        <f t="shared" si="10"/>
        <v>208.30985834507146</v>
      </c>
      <c r="Z25" s="259">
        <f t="shared" si="22"/>
        <v>519.9801309287093</v>
      </c>
      <c r="AA25" s="269">
        <f t="shared" si="23"/>
        <v>253.02587915065953</v>
      </c>
      <c r="AB25" s="261">
        <f t="shared" si="24"/>
        <v>315.22387928776055</v>
      </c>
      <c r="AC25" s="270">
        <f t="shared" si="26"/>
        <v>436.29602669586234</v>
      </c>
    </row>
    <row r="26" spans="1:29" ht="12.75">
      <c r="A26" s="256">
        <f t="shared" si="11"/>
        <v>11.5</v>
      </c>
      <c r="B26" s="257">
        <v>26</v>
      </c>
      <c r="C26" s="258">
        <f t="shared" si="0"/>
        <v>26.63120876602441</v>
      </c>
      <c r="D26" s="259">
        <f t="shared" si="1"/>
        <v>86.51166799274999</v>
      </c>
      <c r="E26" s="258">
        <f t="shared" si="2"/>
        <v>137.52641541154645</v>
      </c>
      <c r="F26" s="259">
        <f t="shared" si="3"/>
        <v>343.29149882763534</v>
      </c>
      <c r="G26" s="260">
        <f t="shared" si="4"/>
        <v>167.04798535411538</v>
      </c>
      <c r="H26" s="261">
        <f t="shared" si="5"/>
        <v>208.11117877462382</v>
      </c>
      <c r="I26" s="262">
        <f t="shared" si="6"/>
        <v>288.0431540133202</v>
      </c>
      <c r="J26" s="243"/>
      <c r="K26" s="263">
        <f t="shared" si="13"/>
        <v>11.5</v>
      </c>
      <c r="L26" s="257">
        <v>0</v>
      </c>
      <c r="M26" s="264">
        <f t="shared" si="7"/>
        <v>0</v>
      </c>
      <c r="N26" s="259">
        <f t="shared" si="17"/>
        <v>0</v>
      </c>
      <c r="O26" s="264">
        <f t="shared" si="8"/>
        <v>0</v>
      </c>
      <c r="P26" s="259">
        <f t="shared" si="18"/>
        <v>0</v>
      </c>
      <c r="Q26" s="265">
        <f t="shared" si="19"/>
        <v>0</v>
      </c>
      <c r="R26" s="261">
        <f t="shared" si="20"/>
        <v>0</v>
      </c>
      <c r="S26" s="266">
        <f t="shared" si="25"/>
        <v>0</v>
      </c>
      <c r="T26" s="243"/>
      <c r="U26" s="267">
        <f t="shared" si="15"/>
        <v>11.5</v>
      </c>
      <c r="V26" s="257">
        <v>0</v>
      </c>
      <c r="W26" s="268">
        <f t="shared" si="9"/>
        <v>0</v>
      </c>
      <c r="X26" s="259">
        <f t="shared" si="21"/>
        <v>0</v>
      </c>
      <c r="Y26" s="268">
        <f t="shared" si="10"/>
        <v>0</v>
      </c>
      <c r="Z26" s="259">
        <f t="shared" si="22"/>
        <v>0</v>
      </c>
      <c r="AA26" s="269">
        <f t="shared" si="23"/>
        <v>0</v>
      </c>
      <c r="AB26" s="261">
        <f t="shared" si="24"/>
        <v>0</v>
      </c>
      <c r="AC26" s="270">
        <f t="shared" si="26"/>
        <v>0</v>
      </c>
    </row>
    <row r="27" spans="1:29" ht="12.75">
      <c r="A27" s="256">
        <f t="shared" si="11"/>
        <v>12</v>
      </c>
      <c r="B27" s="257">
        <v>38</v>
      </c>
      <c r="C27" s="258">
        <f t="shared" si="0"/>
        <v>44.22332013864052</v>
      </c>
      <c r="D27" s="259">
        <f t="shared" si="1"/>
        <v>143.65976486399998</v>
      </c>
      <c r="E27" s="258">
        <f t="shared" si="2"/>
        <v>228.37396340881162</v>
      </c>
      <c r="F27" s="259">
        <f t="shared" si="3"/>
        <v>570.0638670557271</v>
      </c>
      <c r="G27" s="260">
        <f t="shared" si="4"/>
        <v>277.3969668344421</v>
      </c>
      <c r="H27" s="261">
        <f t="shared" si="5"/>
        <v>345.58578862261464</v>
      </c>
      <c r="I27" s="262">
        <f t="shared" si="6"/>
        <v>478.3194306195359</v>
      </c>
      <c r="J27" s="271"/>
      <c r="K27" s="263">
        <f t="shared" si="13"/>
        <v>12</v>
      </c>
      <c r="L27" s="257">
        <v>36</v>
      </c>
      <c r="M27" s="264">
        <f t="shared" si="7"/>
        <v>41.89577697344891</v>
      </c>
      <c r="N27" s="259">
        <f t="shared" si="17"/>
        <v>136.098724608</v>
      </c>
      <c r="O27" s="264">
        <f t="shared" si="8"/>
        <v>216.35428112413734</v>
      </c>
      <c r="P27" s="259">
        <f t="shared" si="18"/>
        <v>540.0605056317414</v>
      </c>
      <c r="Q27" s="265">
        <f t="shared" si="19"/>
        <v>262.7971264747346</v>
      </c>
      <c r="R27" s="261">
        <f t="shared" si="20"/>
        <v>327.3970629056349</v>
      </c>
      <c r="S27" s="266">
        <f t="shared" si="25"/>
        <v>453.1447237448235</v>
      </c>
      <c r="T27" s="271"/>
      <c r="U27" s="267">
        <f t="shared" si="15"/>
        <v>12</v>
      </c>
      <c r="V27" s="257">
        <v>34</v>
      </c>
      <c r="W27" s="268">
        <f t="shared" si="9"/>
        <v>39.568233808257304</v>
      </c>
      <c r="X27" s="259">
        <f t="shared" si="21"/>
        <v>128.53768435199999</v>
      </c>
      <c r="Y27" s="268">
        <f t="shared" si="10"/>
        <v>204.33459883946304</v>
      </c>
      <c r="Z27" s="259">
        <f t="shared" si="22"/>
        <v>510.05714420775575</v>
      </c>
      <c r="AA27" s="269">
        <f t="shared" si="23"/>
        <v>248.19728611502714</v>
      </c>
      <c r="AB27" s="261">
        <f t="shared" si="24"/>
        <v>309.2083371886552</v>
      </c>
      <c r="AC27" s="270">
        <f t="shared" si="26"/>
        <v>427.97001687011107</v>
      </c>
    </row>
    <row r="28" spans="1:29" ht="12.75">
      <c r="A28" s="256">
        <f t="shared" si="11"/>
        <v>12.5</v>
      </c>
      <c r="B28" s="257">
        <v>0</v>
      </c>
      <c r="C28" s="258">
        <f t="shared" si="0"/>
        <v>0</v>
      </c>
      <c r="D28" s="259">
        <f t="shared" si="1"/>
        <v>0</v>
      </c>
      <c r="E28" s="258">
        <f>(0.239*(0.5*1.225*PI()*(5.5^2)/4*A27^3)/1000)*B28</f>
        <v>0</v>
      </c>
      <c r="F28" s="259">
        <f>(0.2228*(0.5*1.225*PI()*(9^2)/4*A27^3)/1000)*B28</f>
        <v>0</v>
      </c>
      <c r="G28" s="260">
        <f t="shared" si="4"/>
        <v>0</v>
      </c>
      <c r="H28" s="261">
        <f t="shared" si="5"/>
        <v>0</v>
      </c>
      <c r="I28" s="262">
        <f t="shared" si="6"/>
        <v>0</v>
      </c>
      <c r="J28" s="243"/>
      <c r="K28" s="263">
        <f t="shared" si="13"/>
        <v>12.5</v>
      </c>
      <c r="L28" s="257">
        <v>0</v>
      </c>
      <c r="M28" s="264">
        <f t="shared" si="7"/>
        <v>0</v>
      </c>
      <c r="N28" s="259">
        <f t="shared" si="17"/>
        <v>0</v>
      </c>
      <c r="O28" s="264">
        <f>(0.239*(0.5*1.225*PI()*(5.5^2)/4*K27^3)/1000)*L28</f>
        <v>0</v>
      </c>
      <c r="P28" s="259">
        <f>(0.2228*(0.5*1.225*PI()*(9^2)/4*K27^3)/1000)*L28</f>
        <v>0</v>
      </c>
      <c r="Q28" s="265">
        <f t="shared" si="19"/>
        <v>0</v>
      </c>
      <c r="R28" s="261">
        <f t="shared" si="20"/>
        <v>0</v>
      </c>
      <c r="S28" s="266">
        <f t="shared" si="25"/>
        <v>0</v>
      </c>
      <c r="T28" s="243"/>
      <c r="U28" s="267">
        <f t="shared" si="15"/>
        <v>12.5</v>
      </c>
      <c r="V28" s="257">
        <v>0</v>
      </c>
      <c r="W28" s="268">
        <f t="shared" si="9"/>
        <v>0</v>
      </c>
      <c r="X28" s="259">
        <f t="shared" si="21"/>
        <v>0</v>
      </c>
      <c r="Y28" s="268">
        <f>(0.239*(0.5*1.225*PI()*(5.5^2)/4*U27^3)/1000)*V28</f>
        <v>0</v>
      </c>
      <c r="Z28" s="259">
        <f>(0.2228*(0.5*1.225*PI()*(9^2)/4*U27^3)/1000)*V28</f>
        <v>0</v>
      </c>
      <c r="AA28" s="269">
        <f t="shared" si="23"/>
        <v>0</v>
      </c>
      <c r="AB28" s="261">
        <f t="shared" si="24"/>
        <v>0</v>
      </c>
      <c r="AC28" s="270">
        <f t="shared" si="26"/>
        <v>0</v>
      </c>
    </row>
    <row r="29" spans="1:29" ht="12.75">
      <c r="A29" s="256">
        <f t="shared" si="11"/>
        <v>13</v>
      </c>
      <c r="B29" s="257">
        <v>21</v>
      </c>
      <c r="C29" s="258">
        <f t="shared" si="0"/>
        <v>31.072297167952875</v>
      </c>
      <c r="D29" s="259">
        <f t="shared" si="1"/>
        <v>100.93857473699998</v>
      </c>
      <c r="E29" s="258">
        <f>(0.239*(0.5*1.225*PI()*(5.5^2)/4*A27^3)/1000)*B29</f>
        <v>126.20666398908011</v>
      </c>
      <c r="F29" s="259">
        <f>(0.2228*(0.5*1.225*PI()*(9^2)/4*A27^3)/1000)*B29</f>
        <v>315.03529495184915</v>
      </c>
      <c r="G29" s="260">
        <f t="shared" si="4"/>
        <v>194.90533410758792</v>
      </c>
      <c r="H29" s="261">
        <f t="shared" si="5"/>
        <v>242.81633055679785</v>
      </c>
      <c r="I29" s="262">
        <f t="shared" si="6"/>
        <v>336.0779661685784</v>
      </c>
      <c r="J29" s="20"/>
      <c r="K29" s="263">
        <f t="shared" si="13"/>
        <v>13</v>
      </c>
      <c r="L29" s="257">
        <v>31</v>
      </c>
      <c r="M29" s="264">
        <f t="shared" si="7"/>
        <v>45.868629152692336</v>
      </c>
      <c r="N29" s="259">
        <f t="shared" si="17"/>
        <v>149.004562707</v>
      </c>
      <c r="O29" s="264">
        <f>(0.239*(0.5*1.225*PI()*(5.5^2)/4*K27^3)/1000)*L29</f>
        <v>186.3050754124516</v>
      </c>
      <c r="P29" s="259">
        <f>(0.2228*(0.5*1.225*PI()*(9^2)/4*K27^3)/1000)*L29</f>
        <v>465.0521020717773</v>
      </c>
      <c r="Q29" s="265">
        <f t="shared" si="19"/>
        <v>287.7173979683441</v>
      </c>
      <c r="R29" s="261">
        <f t="shared" si="20"/>
        <v>358.44315463146347</v>
      </c>
      <c r="S29" s="266">
        <f t="shared" si="25"/>
        <v>496.1150929155205</v>
      </c>
      <c r="T29" s="20"/>
      <c r="U29" s="267">
        <f t="shared" si="15"/>
        <v>13</v>
      </c>
      <c r="V29" s="257">
        <v>26</v>
      </c>
      <c r="W29" s="268">
        <f t="shared" si="9"/>
        <v>38.47046316032261</v>
      </c>
      <c r="X29" s="259">
        <f t="shared" si="21"/>
        <v>124.97156872199999</v>
      </c>
      <c r="Y29" s="268">
        <f>(0.239*(0.5*1.225*PI()*(5.5^2)/4*U27^3)/1000)*V29</f>
        <v>156.25586970076586</v>
      </c>
      <c r="Z29" s="259">
        <f>(0.2228*(0.5*1.225*PI()*(9^2)/4*U27^3)/1000)*V29</f>
        <v>390.04369851181326</v>
      </c>
      <c r="AA29" s="269">
        <f t="shared" si="23"/>
        <v>241.311366037966</v>
      </c>
      <c r="AB29" s="261">
        <f t="shared" si="24"/>
        <v>300.6297425941307</v>
      </c>
      <c r="AC29" s="270">
        <f t="shared" si="26"/>
        <v>416.09652954204944</v>
      </c>
    </row>
    <row r="30" spans="1:29" ht="12.75">
      <c r="A30" s="256">
        <f t="shared" si="11"/>
        <v>13.5</v>
      </c>
      <c r="B30" s="257">
        <v>0</v>
      </c>
      <c r="C30" s="258">
        <f>(0.35*(0.5*1.225*PI()*(2^2)/4*A29^3)/1000)*B30</f>
        <v>0</v>
      </c>
      <c r="D30" s="259">
        <f t="shared" si="1"/>
        <v>0</v>
      </c>
      <c r="E30" s="258">
        <f>(0.239*(0.5*1.225*PI()*(5.5^2)/4*A27^3)/1000)*B30</f>
        <v>0</v>
      </c>
      <c r="F30" s="259">
        <f>(0.2228*(0.5*1.225*PI()*(9^2)/4*A27^3)/1000)*B30</f>
        <v>0</v>
      </c>
      <c r="G30" s="260">
        <f t="shared" si="4"/>
        <v>0</v>
      </c>
      <c r="H30" s="261">
        <f t="shared" si="5"/>
        <v>0</v>
      </c>
      <c r="I30" s="262">
        <f t="shared" si="6"/>
        <v>0</v>
      </c>
      <c r="J30" s="20"/>
      <c r="K30" s="263">
        <f t="shared" si="13"/>
        <v>13.5</v>
      </c>
      <c r="L30" s="257">
        <v>0</v>
      </c>
      <c r="M30" s="264">
        <f>(0.35*(0.5*1.225*PI()*(2^2)/4*K29^3)/1000)*L30</f>
        <v>0</v>
      </c>
      <c r="N30" s="259">
        <f t="shared" si="17"/>
        <v>0</v>
      </c>
      <c r="O30" s="264">
        <f>(0.239*(0.5*1.225*PI()*(5.5^2)/4*K27^3)/1000)*L30</f>
        <v>0</v>
      </c>
      <c r="P30" s="259">
        <f>(0.2228*(0.5*1.225*PI()*(9^2)/4*K27^3)/1000)*L30</f>
        <v>0</v>
      </c>
      <c r="Q30" s="265">
        <f t="shared" si="19"/>
        <v>0</v>
      </c>
      <c r="R30" s="261">
        <f t="shared" si="20"/>
        <v>0</v>
      </c>
      <c r="S30" s="266">
        <f t="shared" si="25"/>
        <v>0</v>
      </c>
      <c r="T30" s="20"/>
      <c r="U30" s="267">
        <f t="shared" si="15"/>
        <v>13.5</v>
      </c>
      <c r="V30" s="257">
        <v>0</v>
      </c>
      <c r="W30" s="268">
        <f>(0.35*(0.5*1.225*PI()*(2^2)/4*U29^3)/1000)*V30</f>
        <v>0</v>
      </c>
      <c r="X30" s="259">
        <f t="shared" si="21"/>
        <v>0</v>
      </c>
      <c r="Y30" s="268">
        <f>(0.239*(0.5*1.225*PI()*(5.5^2)/4*U27^3)/1000)*V30</f>
        <v>0</v>
      </c>
      <c r="Z30" s="259">
        <f>(0.2228*(0.5*1.225*PI()*(9^2)/4*U27^3)/1000)*V30</f>
        <v>0</v>
      </c>
      <c r="AA30" s="269">
        <f t="shared" si="23"/>
        <v>0</v>
      </c>
      <c r="AB30" s="261">
        <f t="shared" si="24"/>
        <v>0</v>
      </c>
      <c r="AC30" s="270">
        <f t="shared" si="26"/>
        <v>0</v>
      </c>
    </row>
    <row r="31" spans="1:29" ht="12.75">
      <c r="A31" s="256">
        <f t="shared" si="11"/>
        <v>14</v>
      </c>
      <c r="B31" s="257">
        <v>31</v>
      </c>
      <c r="C31" s="258">
        <f>(0.35*(0.5*1.225*PI()*(2^2)/4*A29^3)/1000)*B31</f>
        <v>45.868629152692336</v>
      </c>
      <c r="D31" s="259">
        <f t="shared" si="1"/>
        <v>186.103104264</v>
      </c>
      <c r="E31" s="258">
        <f>(0.239*(0.5*1.225*PI()*(5.5^2)/4*A27^3)/1000)*B31</f>
        <v>186.3050754124516</v>
      </c>
      <c r="F31" s="259">
        <f>(0.2228*(0.5*1.225*PI()*(9^2)/4*A27^3)/1000)*B31</f>
        <v>465.0521020717773</v>
      </c>
      <c r="G31" s="260">
        <f t="shared" si="4"/>
        <v>359.3520892240037</v>
      </c>
      <c r="H31" s="261">
        <f t="shared" si="5"/>
        <v>447.6868531218643</v>
      </c>
      <c r="I31" s="262">
        <f t="shared" si="6"/>
        <v>619.6357828676323</v>
      </c>
      <c r="J31" s="20"/>
      <c r="K31" s="263">
        <f t="shared" si="13"/>
        <v>14</v>
      </c>
      <c r="L31" s="257">
        <v>32</v>
      </c>
      <c r="M31" s="264">
        <f>(0.35*(0.5*1.225*PI()*(2^2)/4*K29^3)/1000)*L31</f>
        <v>47.348262351166284</v>
      </c>
      <c r="N31" s="259">
        <f t="shared" si="17"/>
        <v>192.106430208</v>
      </c>
      <c r="O31" s="264">
        <f>(0.239*(0.5*1.225*PI()*(5.5^2)/4*K27^3)/1000)*L31</f>
        <v>192.31491655478874</v>
      </c>
      <c r="P31" s="259">
        <f>(0.2228*(0.5*1.225*PI()*(9^2)/4*K27^3)/1000)*L31</f>
        <v>480.05378278377015</v>
      </c>
      <c r="Q31" s="265">
        <f t="shared" si="19"/>
        <v>370.9440921021974</v>
      </c>
      <c r="R31" s="261">
        <f t="shared" si="20"/>
        <v>462.1283645128922</v>
      </c>
      <c r="S31" s="266">
        <f t="shared" si="25"/>
        <v>639.6240339278785</v>
      </c>
      <c r="T31" s="20"/>
      <c r="U31" s="267">
        <f t="shared" si="15"/>
        <v>14</v>
      </c>
      <c r="V31" s="257">
        <v>28</v>
      </c>
      <c r="W31" s="268">
        <f>(0.35*(0.5*1.225*PI()*(2^2)/4*U29^3)/1000)*V31</f>
        <v>41.4297295572705</v>
      </c>
      <c r="X31" s="259">
        <f t="shared" si="21"/>
        <v>168.09312643200002</v>
      </c>
      <c r="Y31" s="268">
        <f>(0.239*(0.5*1.225*PI()*(5.5^2)/4*U27^3)/1000)*V31</f>
        <v>168.27555198544013</v>
      </c>
      <c r="Z31" s="259">
        <f>(0.2228*(0.5*1.225*PI()*(9^2)/4*U27^3)/1000)*V31</f>
        <v>420.04705993579887</v>
      </c>
      <c r="AA31" s="269">
        <f t="shared" si="23"/>
        <v>324.5760805894227</v>
      </c>
      <c r="AB31" s="261">
        <f t="shared" si="24"/>
        <v>404.3623189487806</v>
      </c>
      <c r="AC31" s="270">
        <f t="shared" si="26"/>
        <v>559.6710296868937</v>
      </c>
    </row>
    <row r="32" spans="1:29" ht="12.75">
      <c r="A32" s="256">
        <f t="shared" si="11"/>
        <v>14.5</v>
      </c>
      <c r="B32" s="257">
        <v>0</v>
      </c>
      <c r="C32" s="258">
        <f>(0.35*(0.5*1.225*PI()*(2^2)/4*A29^3)/1000)*B32</f>
        <v>0</v>
      </c>
      <c r="D32" s="259">
        <f>(0.246*(0.5*1.225*(14.52)*A31^3)/1000)*B32</f>
        <v>0</v>
      </c>
      <c r="E32" s="258">
        <f>(0.239*(0.5*1.225*PI()*(5.5^2)/4*A27^3)/1000)*B32</f>
        <v>0</v>
      </c>
      <c r="F32" s="259">
        <f>(0.2228*(0.5*1.225*PI()*(9^2)/4*A27^3)/1000)*B32</f>
        <v>0</v>
      </c>
      <c r="G32" s="260">
        <f t="shared" si="4"/>
        <v>0</v>
      </c>
      <c r="H32" s="261">
        <f t="shared" si="5"/>
        <v>0</v>
      </c>
      <c r="I32" s="262">
        <f>(0.14*(0.5*1.225*PI()*(10.4^2)/4*A31^3)/1000)*B32</f>
        <v>0</v>
      </c>
      <c r="J32" s="20"/>
      <c r="K32" s="263">
        <f t="shared" si="13"/>
        <v>14.5</v>
      </c>
      <c r="L32" s="257">
        <v>27</v>
      </c>
      <c r="M32" s="264">
        <f>(0.35*(0.5*1.225*PI()*(2^2)/4*K29^3)/1000)*L32</f>
        <v>39.95009635879655</v>
      </c>
      <c r="N32" s="259">
        <f>(0.246*(0.5*1.225*(14.52)*K31^3)/1000)*L32</f>
        <v>162.089800488</v>
      </c>
      <c r="O32" s="264">
        <f>(0.239*(0.5*1.225*PI()*(5.5^2)/4*K27^3)/1000)*L32</f>
        <v>162.265710843103</v>
      </c>
      <c r="P32" s="259">
        <f>(0.2228*(0.5*1.225*PI()*(9^2)/4*K27^3)/1000)*L32</f>
        <v>405.04537922380604</v>
      </c>
      <c r="Q32" s="265">
        <f t="shared" si="19"/>
        <v>347.72998684854065</v>
      </c>
      <c r="R32" s="261">
        <f t="shared" si="20"/>
        <v>433.20784327286947</v>
      </c>
      <c r="S32" s="266">
        <f>(0.14*(0.5*1.225*PI()*(10.4^2)/4*K31^3)/1000)*L32</f>
        <v>539.6827786266475</v>
      </c>
      <c r="T32" s="20"/>
      <c r="U32" s="267">
        <f t="shared" si="15"/>
        <v>14.5</v>
      </c>
      <c r="V32" s="257">
        <v>0</v>
      </c>
      <c r="W32" s="268">
        <f>(0.35*(0.5*1.225*PI()*(2^2)/4*U29^3)/1000)*V32</f>
        <v>0</v>
      </c>
      <c r="X32" s="259">
        <f>(0.246*(0.5*1.225*(14.52)*U31^3)/1000)*V32</f>
        <v>0</v>
      </c>
      <c r="Y32" s="268">
        <f>(0.239*(0.5*1.225*PI()*(5.5^2)/4*U27^3)/1000)*V32</f>
        <v>0</v>
      </c>
      <c r="Z32" s="259">
        <f>(0.2228*(0.5*1.225*PI()*(9^2)/4*U27^3)/1000)*V32</f>
        <v>0</v>
      </c>
      <c r="AA32" s="269">
        <f t="shared" si="23"/>
        <v>0</v>
      </c>
      <c r="AB32" s="261">
        <f t="shared" si="24"/>
        <v>0</v>
      </c>
      <c r="AC32" s="270">
        <f>(0.14*(0.5*1.225*PI()*(10.4^2)/4*U31^3)/1000)*V32</f>
        <v>0</v>
      </c>
    </row>
    <row r="33" spans="1:29" ht="12.75">
      <c r="A33" s="256">
        <f t="shared" si="11"/>
        <v>15</v>
      </c>
      <c r="B33" s="257">
        <v>21</v>
      </c>
      <c r="C33" s="258">
        <f>(0.35*(0.5*1.225*PI()*(2^2)/4*A29^3)/1000)*B33</f>
        <v>31.072297167952875</v>
      </c>
      <c r="D33" s="259">
        <f>(0.246*(0.5*1.225*(14.52)*A31^3)/1000)*B33</f>
        <v>126.069844824</v>
      </c>
      <c r="E33" s="258">
        <f>(0.239*(0.5*1.225*PI()*(5.5^2)/4*A27^3)/1000)*B33</f>
        <v>126.20666398908011</v>
      </c>
      <c r="F33" s="259">
        <f>(0.2228*(0.5*1.225*PI()*(9^2)/4*A27^3)/1000)*B33</f>
        <v>315.03529495184915</v>
      </c>
      <c r="G33" s="260">
        <f t="shared" si="4"/>
        <v>299.4107886268135</v>
      </c>
      <c r="H33" s="261">
        <f t="shared" si="5"/>
        <v>373.01097661774816</v>
      </c>
      <c r="I33" s="262">
        <f>(0.14*(0.5*1.225*PI()*(10.4^2)/4*A31^3)/1000)*B33</f>
        <v>419.75327226517027</v>
      </c>
      <c r="J33" s="20"/>
      <c r="K33" s="263">
        <f t="shared" si="13"/>
        <v>15</v>
      </c>
      <c r="L33" s="257">
        <v>36</v>
      </c>
      <c r="M33" s="264">
        <f>(0.35*(0.5*1.225*PI()*(2^2)/4*K29^3)/1000)*L33</f>
        <v>53.26679514506207</v>
      </c>
      <c r="N33" s="259">
        <f>(0.246*(0.5*1.225*(14.52)*K31^3)/1000)*L33</f>
        <v>216.119733984</v>
      </c>
      <c r="O33" s="264">
        <f>(0.239*(0.5*1.225*PI()*(5.5^2)/4*K27^3)/1000)*L33</f>
        <v>216.35428112413734</v>
      </c>
      <c r="P33" s="259">
        <f>(0.2228*(0.5*1.225*PI()*(9^2)/4*K27^3)/1000)*L33</f>
        <v>540.0605056317414</v>
      </c>
      <c r="Q33" s="265">
        <f t="shared" si="19"/>
        <v>513.275637645966</v>
      </c>
      <c r="R33" s="261">
        <f t="shared" si="20"/>
        <v>639.4473884875682</v>
      </c>
      <c r="S33" s="266">
        <f>(0.14*(0.5*1.225*PI()*(10.4^2)/4*K31^3)/1000)*L33</f>
        <v>719.5770381688633</v>
      </c>
      <c r="T33" s="20"/>
      <c r="U33" s="267">
        <f t="shared" si="15"/>
        <v>15</v>
      </c>
      <c r="V33" s="257">
        <v>28</v>
      </c>
      <c r="W33" s="268">
        <f>(0.35*(0.5*1.225*PI()*(2^2)/4*U29^3)/1000)*V33</f>
        <v>41.4297295572705</v>
      </c>
      <c r="X33" s="259">
        <f>(0.246*(0.5*1.225*(14.52)*U31^3)/1000)*V33</f>
        <v>168.09312643200002</v>
      </c>
      <c r="Y33" s="268">
        <f>(0.239*(0.5*1.225*PI()*(5.5^2)/4*U27^3)/1000)*V33</f>
        <v>168.27555198544013</v>
      </c>
      <c r="Z33" s="259">
        <f>(0.2228*(0.5*1.225*PI()*(9^2)/4*U27^3)/1000)*V33</f>
        <v>420.04705993579887</v>
      </c>
      <c r="AA33" s="269">
        <f t="shared" si="23"/>
        <v>399.21438483575133</v>
      </c>
      <c r="AB33" s="261">
        <f t="shared" si="24"/>
        <v>497.3479688236642</v>
      </c>
      <c r="AC33" s="270">
        <f>(0.14*(0.5*1.225*PI()*(10.4^2)/4*U31^3)/1000)*V33</f>
        <v>559.6710296868937</v>
      </c>
    </row>
    <row r="34" spans="1:29" ht="12.75">
      <c r="A34" s="256">
        <f t="shared" si="11"/>
        <v>15.5</v>
      </c>
      <c r="B34" s="257">
        <v>0</v>
      </c>
      <c r="C34" s="258">
        <f>(0.35*(0.5*1.225*PI()*(2^2)/4*A29^3)/1000)*B34</f>
        <v>0</v>
      </c>
      <c r="D34" s="259">
        <f>(0.246*(0.5*1.225*(14.52)*A31^3)/1000)*B34</f>
        <v>0</v>
      </c>
      <c r="E34" s="258">
        <f>(0.255*(0.5*1.225*PI()*(7^2)/4*A27^3)/1000)*B34</f>
        <v>0</v>
      </c>
      <c r="F34" s="259">
        <f>(0.2228*(0.5*1.225*PI()*(9^2)/4*A27^3)/1000)*B34</f>
        <v>0</v>
      </c>
      <c r="G34" s="260">
        <f t="shared" si="4"/>
        <v>0</v>
      </c>
      <c r="H34" s="261">
        <f t="shared" si="5"/>
        <v>0</v>
      </c>
      <c r="I34" s="262">
        <f>(0.14*(0.5*1.225*PI()*(10.4^2)/4*A31^3)/1000)*B34</f>
        <v>0</v>
      </c>
      <c r="J34" s="20"/>
      <c r="K34" s="263">
        <f t="shared" si="13"/>
        <v>15.5</v>
      </c>
      <c r="L34" s="257">
        <v>0</v>
      </c>
      <c r="M34" s="264">
        <f>(0.35*(0.5*1.225*PI()*(2^2)/4*K29^3)/1000)*L34</f>
        <v>0</v>
      </c>
      <c r="N34" s="259">
        <f>(0.246*(0.5*1.225*(14.52)*K31^3)/1000)*L34</f>
        <v>0</v>
      </c>
      <c r="O34" s="264">
        <f>(0.255*(0.5*1.225*PI()*(7^2)/4*K27^3)/1000)*L34</f>
        <v>0</v>
      </c>
      <c r="P34" s="259">
        <f>(0.2228*(0.5*1.225*PI()*(9^2)/4*K27^3)/1000)*L34</f>
        <v>0</v>
      </c>
      <c r="Q34" s="265">
        <f t="shared" si="19"/>
        <v>0</v>
      </c>
      <c r="R34" s="261">
        <f t="shared" si="20"/>
        <v>0</v>
      </c>
      <c r="S34" s="266">
        <f>(0.14*(0.5*1.225*PI()*(10.4^2)/4*K31^3)/1000)*L34</f>
        <v>0</v>
      </c>
      <c r="T34" s="20"/>
      <c r="U34" s="267">
        <f t="shared" si="15"/>
        <v>15.5</v>
      </c>
      <c r="V34" s="257">
        <v>0</v>
      </c>
      <c r="W34" s="268">
        <f>(0.35*(0.5*1.225*PI()*(2^2)/4*U29^3)/1000)*V34</f>
        <v>0</v>
      </c>
      <c r="X34" s="259">
        <f>(0.246*(0.5*1.225*(14.52)*U31^3)/1000)*V34</f>
        <v>0</v>
      </c>
      <c r="Y34" s="268">
        <f>(0.255*(0.5*1.225*PI()*(7^2)/4*U27^3)/1000)*V34</f>
        <v>0</v>
      </c>
      <c r="Z34" s="259">
        <f>(0.2228*(0.5*1.225*PI()*(9^2)/4*U27^3)/1000)*V34</f>
        <v>0</v>
      </c>
      <c r="AA34" s="269">
        <f t="shared" si="23"/>
        <v>0</v>
      </c>
      <c r="AB34" s="261">
        <f t="shared" si="24"/>
        <v>0</v>
      </c>
      <c r="AC34" s="270">
        <f>(0.14*(0.5*1.225*PI()*(10.4^2)/4*U31^3)/1000)*V34</f>
        <v>0</v>
      </c>
    </row>
    <row r="35" spans="1:29" ht="12.75">
      <c r="A35" s="256">
        <f t="shared" si="11"/>
        <v>16</v>
      </c>
      <c r="B35" s="257">
        <v>28</v>
      </c>
      <c r="C35" s="258">
        <f>(0.35*(0.5*1.225*PI()*(2^2)/4*A29^3)/1000)*B35</f>
        <v>41.4297295572705</v>
      </c>
      <c r="D35" s="259">
        <f>(0.246*(0.5*1.225*(14.52)*A31^3)/1000)*B35</f>
        <v>168.09312643200002</v>
      </c>
      <c r="E35" s="258">
        <f>(0.255*(0.5*1.225*PI()*(7^2)/4*A27^3)/1000)*B35</f>
        <v>290.82651849069117</v>
      </c>
      <c r="F35" s="259">
        <f>(0.2228*(0.5*1.225*PI()*(9^2)/4*A27^3)/1000)*B35</f>
        <v>420.04705993579887</v>
      </c>
      <c r="G35" s="260">
        <f t="shared" si="4"/>
        <v>484.49840601103324</v>
      </c>
      <c r="H35" s="261">
        <f t="shared" si="5"/>
        <v>603.5962312005122</v>
      </c>
      <c r="I35" s="262">
        <f>(0.14*(0.5*1.225*PI()*(10.4^2)/4*A31^3)/1000)*B35</f>
        <v>559.6710296868937</v>
      </c>
      <c r="J35" s="20"/>
      <c r="K35" s="263">
        <f t="shared" si="13"/>
        <v>16</v>
      </c>
      <c r="L35" s="257">
        <v>22</v>
      </c>
      <c r="M35" s="264">
        <f>(0.35*(0.5*1.225*PI()*(2^2)/4*K29^3)/1000)*L35</f>
        <v>32.55193036642682</v>
      </c>
      <c r="N35" s="259">
        <f>(0.246*(0.5*1.225*(14.52)*K31^3)/1000)*L35</f>
        <v>132.073170768</v>
      </c>
      <c r="O35" s="264">
        <f>(0.255*(0.5*1.225*PI()*(7^2)/4*K27^3)/1000)*L35</f>
        <v>228.5065502426859</v>
      </c>
      <c r="P35" s="259">
        <f>(0.2228*(0.5*1.225*PI()*(9^2)/4*K27^3)/1000)*L35</f>
        <v>330.036975663842</v>
      </c>
      <c r="Q35" s="265">
        <f t="shared" si="19"/>
        <v>380.677319008669</v>
      </c>
      <c r="R35" s="261">
        <f t="shared" si="20"/>
        <v>474.2541816575453</v>
      </c>
      <c r="S35" s="266">
        <f>(0.14*(0.5*1.225*PI()*(10.4^2)/4*K31^3)/1000)*L35</f>
        <v>439.74152332541644</v>
      </c>
      <c r="T35" s="20"/>
      <c r="U35" s="267">
        <f t="shared" si="15"/>
        <v>16</v>
      </c>
      <c r="V35" s="257">
        <v>0</v>
      </c>
      <c r="W35" s="268">
        <f>(0.35*(0.5*1.225*PI()*(2^2)/4*U29^3)/1000)*V35</f>
        <v>0</v>
      </c>
      <c r="X35" s="259">
        <f>(0.246*(0.5*1.225*(14.52)*U31^3)/1000)*V35</f>
        <v>0</v>
      </c>
      <c r="Y35" s="268">
        <f>(0.255*(0.5*1.225*PI()*(7^2)/4*U27^3)/1000)*V35</f>
        <v>0</v>
      </c>
      <c r="Z35" s="259">
        <f>(0.2228*(0.5*1.225*PI()*(9^2)/4*U27^3)/1000)*V35</f>
        <v>0</v>
      </c>
      <c r="AA35" s="269">
        <f t="shared" si="23"/>
        <v>0</v>
      </c>
      <c r="AB35" s="261">
        <f t="shared" si="24"/>
        <v>0</v>
      </c>
      <c r="AC35" s="270">
        <f>(0.14*(0.5*1.225*PI()*(10.4^2)/4*U31^3)/1000)*V35</f>
        <v>0</v>
      </c>
    </row>
    <row r="36" spans="1:29" ht="12.75">
      <c r="A36" s="256">
        <f t="shared" si="11"/>
        <v>16.5</v>
      </c>
      <c r="B36" s="257">
        <v>0</v>
      </c>
      <c r="C36" s="258">
        <f>(0.35*(0.5*1.225*PI()*(2^2)/4*A29^3)/1000)*B36</f>
        <v>0</v>
      </c>
      <c r="D36" s="259">
        <f>(0.246*(0.5*1.225*(14.52)*A31^3)/1000)*B36</f>
        <v>0</v>
      </c>
      <c r="E36" s="258">
        <f>(0.255*(0.5*1.225*PI()*(7^2)/4*A27^3)/1000)*B36</f>
        <v>0</v>
      </c>
      <c r="F36" s="259">
        <f>(0.2228*(0.5*1.225*PI()*(9^2)/4*A27^3)/1000)*B36</f>
        <v>0</v>
      </c>
      <c r="G36" s="260">
        <f t="shared" si="4"/>
        <v>0</v>
      </c>
      <c r="H36" s="261">
        <f t="shared" si="5"/>
        <v>0</v>
      </c>
      <c r="I36" s="262">
        <f>(0.14*(0.5*1.225*PI()*(10.4^2)/4*A31^3)/1000)*B36</f>
        <v>0</v>
      </c>
      <c r="J36" s="20"/>
      <c r="K36" s="263">
        <f t="shared" si="13"/>
        <v>16.5</v>
      </c>
      <c r="L36" s="257">
        <v>0</v>
      </c>
      <c r="M36" s="264">
        <f>(0.35*(0.5*1.225*PI()*(2^2)/4*K29^3)/1000)*L36</f>
        <v>0</v>
      </c>
      <c r="N36" s="259">
        <f>(0.246*(0.5*1.225*(14.52)*K31^3)/1000)*L36</f>
        <v>0</v>
      </c>
      <c r="O36" s="264">
        <f>(0.255*(0.5*1.225*PI()*(7^2)/4*K27^3)/1000)*L36</f>
        <v>0</v>
      </c>
      <c r="P36" s="259">
        <f>(0.2228*(0.5*1.225*PI()*(9^2)/4*K27^3)/1000)*L36</f>
        <v>0</v>
      </c>
      <c r="Q36" s="265">
        <f t="shared" si="19"/>
        <v>0</v>
      </c>
      <c r="R36" s="261">
        <f t="shared" si="20"/>
        <v>0</v>
      </c>
      <c r="S36" s="266">
        <f>(0.14*(0.5*1.225*PI()*(10.4^2)/4*K31^3)/1000)*L36</f>
        <v>0</v>
      </c>
      <c r="T36" s="20"/>
      <c r="U36" s="267">
        <f t="shared" si="15"/>
        <v>16.5</v>
      </c>
      <c r="V36" s="257">
        <v>0</v>
      </c>
      <c r="W36" s="268">
        <f>(0.35*(0.5*1.225*PI()*(2^2)/4*U29^3)/1000)*V36</f>
        <v>0</v>
      </c>
      <c r="X36" s="259">
        <f>(0.246*(0.5*1.225*(14.52)*U31^3)/1000)*V36</f>
        <v>0</v>
      </c>
      <c r="Y36" s="268">
        <f>(0.255*(0.5*1.225*PI()*(7^2)/4*U27^3)/1000)*V36</f>
        <v>0</v>
      </c>
      <c r="Z36" s="259">
        <f>(0.2228*(0.5*1.225*PI()*(9^2)/4*U27^3)/1000)*V36</f>
        <v>0</v>
      </c>
      <c r="AA36" s="269">
        <f t="shared" si="23"/>
        <v>0</v>
      </c>
      <c r="AB36" s="261">
        <f t="shared" si="24"/>
        <v>0</v>
      </c>
      <c r="AC36" s="270">
        <f>(0.14*(0.5*1.225*PI()*(10.4^2)/4*U31^3)/1000)*V36</f>
        <v>0</v>
      </c>
    </row>
    <row r="37" spans="1:29" ht="12.75">
      <c r="A37" s="256">
        <f t="shared" si="11"/>
        <v>17</v>
      </c>
      <c r="B37" s="257">
        <v>4</v>
      </c>
      <c r="C37" s="258">
        <f>(0.35*(0.5*1.225*PI()*(2^2)/4*A29^3)/1000)*B37</f>
        <v>5.9185327938957855</v>
      </c>
      <c r="D37" s="259">
        <f>(0.246*(0.5*1.225*(14.52)*A31^3)/1000)*B37</f>
        <v>24.013303776</v>
      </c>
      <c r="E37" s="258">
        <f>(0.255*(0.5*1.225*PI()*(7^2)/4*A27^3)/1000)*B37</f>
        <v>41.546645498670166</v>
      </c>
      <c r="F37" s="259">
        <f>(0.2228*(0.5*1.225*PI()*(9^2)/4*A27^3)/1000)*B37</f>
        <v>60.00672284797127</v>
      </c>
      <c r="G37" s="260">
        <f t="shared" si="4"/>
        <v>83.019694082457</v>
      </c>
      <c r="H37" s="261">
        <f t="shared" si="5"/>
        <v>103.42732574944603</v>
      </c>
      <c r="I37" s="262">
        <f>(0.14*(0.5*1.225*PI()*(10.4^2)/4*A31^3)/1000)*B37</f>
        <v>79.95300424098481</v>
      </c>
      <c r="J37" s="20"/>
      <c r="K37" s="263">
        <f t="shared" si="13"/>
        <v>17</v>
      </c>
      <c r="L37" s="257">
        <v>18</v>
      </c>
      <c r="M37" s="264">
        <f>(0.35*(0.5*1.225*PI()*(2^2)/4*K29^3)/1000)*L37</f>
        <v>26.633397572531035</v>
      </c>
      <c r="N37" s="259">
        <f>(0.246*(0.5*1.225*(14.52)*K31^3)/1000)*L37</f>
        <v>108.059866992</v>
      </c>
      <c r="O37" s="264">
        <f>(0.255*(0.5*1.225*PI()*(7^2)/4*K27^3)/1000)*L37</f>
        <v>186.95990474401574</v>
      </c>
      <c r="P37" s="259">
        <f>(0.2228*(0.5*1.225*PI()*(9^2)/4*K27^3)/1000)*L37</f>
        <v>270.0302528158707</v>
      </c>
      <c r="Q37" s="265">
        <f t="shared" si="19"/>
        <v>373.5886233710565</v>
      </c>
      <c r="R37" s="261">
        <f t="shared" si="20"/>
        <v>465.4229658725071</v>
      </c>
      <c r="S37" s="266">
        <f>(0.14*(0.5*1.225*PI()*(10.4^2)/4*K31^3)/1000)*L37</f>
        <v>359.78851908443164</v>
      </c>
      <c r="T37" s="20"/>
      <c r="U37" s="267">
        <f t="shared" si="15"/>
        <v>17</v>
      </c>
      <c r="V37" s="257">
        <v>36</v>
      </c>
      <c r="W37" s="268">
        <f>(0.35*(0.5*1.225*PI()*(2^2)/4*U29^3)/1000)*V37</f>
        <v>53.26679514506207</v>
      </c>
      <c r="X37" s="259">
        <f>(0.246*(0.5*1.225*(14.52)*U31^3)/1000)*V37</f>
        <v>216.119733984</v>
      </c>
      <c r="Y37" s="268">
        <f>(0.255*(0.5*1.225*PI()*(7^2)/4*U27^3)/1000)*V37</f>
        <v>373.9198094880315</v>
      </c>
      <c r="Z37" s="259">
        <f>(0.2228*(0.5*1.225*PI()*(9^2)/4*U27^3)/1000)*V37</f>
        <v>540.0605056317414</v>
      </c>
      <c r="AA37" s="269">
        <f t="shared" si="23"/>
        <v>747.177246742113</v>
      </c>
      <c r="AB37" s="261">
        <f t="shared" si="24"/>
        <v>930.8459317450142</v>
      </c>
      <c r="AC37" s="270">
        <f>(0.14*(0.5*1.225*PI()*(10.4^2)/4*U31^3)/1000)*V37</f>
        <v>719.5770381688633</v>
      </c>
    </row>
    <row r="38" spans="1:29" ht="12.75">
      <c r="A38" s="256">
        <f t="shared" si="11"/>
        <v>17.5</v>
      </c>
      <c r="B38" s="257">
        <v>0</v>
      </c>
      <c r="C38" s="258">
        <f>(0.35*(0.5*1.225*PI()*(2^2)/4*A29^3)/1000)*B38</f>
        <v>0</v>
      </c>
      <c r="D38" s="259">
        <f>(0.246*(0.5*1.225*(14.52)*A31^3)/1000)*B38</f>
        <v>0</v>
      </c>
      <c r="E38" s="258">
        <f>(0.255*(0.5*1.225*PI()*(7^2)/4*A27^3)/1000)*B38</f>
        <v>0</v>
      </c>
      <c r="F38" s="259">
        <f>(0.2228*(0.5*1.225*PI()*(9^2)/4*A27^3)/1000)*B38</f>
        <v>0</v>
      </c>
      <c r="G38" s="260">
        <f t="shared" si="4"/>
        <v>0</v>
      </c>
      <c r="H38" s="261">
        <f t="shared" si="5"/>
        <v>0</v>
      </c>
      <c r="I38" s="262">
        <f>(0.14*(0.5*1.225*PI()*(10.4^2)/4*A31^3)/1000)*B38</f>
        <v>0</v>
      </c>
      <c r="J38" s="20"/>
      <c r="K38" s="263">
        <f t="shared" si="13"/>
        <v>17.5</v>
      </c>
      <c r="L38" s="257">
        <v>0</v>
      </c>
      <c r="M38" s="264">
        <f>(0.35*(0.5*1.225*PI()*(2^2)/4*K29^3)/1000)*L38</f>
        <v>0</v>
      </c>
      <c r="N38" s="259">
        <f>(0.246*(0.5*1.225*(14.52)*K31^3)/1000)*L38</f>
        <v>0</v>
      </c>
      <c r="O38" s="264">
        <f>(0.255*(0.5*1.225*PI()*(7^2)/4*K27^3)/1000)*L38</f>
        <v>0</v>
      </c>
      <c r="P38" s="259">
        <f>(0.2228*(0.5*1.225*PI()*(9^2)/4*K27^3)/1000)*L38</f>
        <v>0</v>
      </c>
      <c r="Q38" s="265">
        <f t="shared" si="19"/>
        <v>0</v>
      </c>
      <c r="R38" s="261">
        <f t="shared" si="20"/>
        <v>0</v>
      </c>
      <c r="S38" s="266">
        <f>(0.14*(0.5*1.225*PI()*(10.4^2)/4*K31^3)/1000)*L38</f>
        <v>0</v>
      </c>
      <c r="T38" s="20"/>
      <c r="U38" s="267">
        <f t="shared" si="15"/>
        <v>17.5</v>
      </c>
      <c r="V38" s="257">
        <v>0</v>
      </c>
      <c r="W38" s="268">
        <f>(0.35*(0.5*1.225*PI()*(2^2)/4*U29^3)/1000)*V38</f>
        <v>0</v>
      </c>
      <c r="X38" s="259">
        <f>(0.246*(0.5*1.225*(14.52)*U31^3)/1000)*V38</f>
        <v>0</v>
      </c>
      <c r="Y38" s="268">
        <f>(0.255*(0.5*1.225*PI()*(7^2)/4*U27^3)/1000)*V38</f>
        <v>0</v>
      </c>
      <c r="Z38" s="259">
        <f>(0.2228*(0.5*1.225*PI()*(9^2)/4*U27^3)/1000)*V38</f>
        <v>0</v>
      </c>
      <c r="AA38" s="269">
        <f t="shared" si="23"/>
        <v>0</v>
      </c>
      <c r="AB38" s="261">
        <f t="shared" si="24"/>
        <v>0</v>
      </c>
      <c r="AC38" s="270">
        <f>(0.14*(0.5*1.225*PI()*(10.4^2)/4*U31^3)/1000)*V38</f>
        <v>0</v>
      </c>
    </row>
    <row r="39" spans="1:29" ht="12.75">
      <c r="A39" s="256">
        <f t="shared" si="11"/>
        <v>18</v>
      </c>
      <c r="B39" s="257">
        <v>12</v>
      </c>
      <c r="C39" s="258">
        <f>(0.35*(0.5*1.225*PI()*(2^2)/4*A29^3)/1000)*B39</f>
        <v>17.755598381687356</v>
      </c>
      <c r="D39" s="259">
        <f>(0.246*(0.5*1.225*(14.52)*A31^3)/1000)*B39</f>
        <v>72.039911328</v>
      </c>
      <c r="E39" s="258">
        <f>(0.255*(0.5*1.225*PI()*(7^2)/4*A27^3)/1000)*B39</f>
        <v>124.6399364960105</v>
      </c>
      <c r="F39" s="259">
        <f>(0.2228*(0.5*1.225*PI()*(9^2)/4*A27^3)/1000)*B39</f>
        <v>180.0201685439138</v>
      </c>
      <c r="G39" s="260">
        <f t="shared" si="4"/>
        <v>295.6467672840764</v>
      </c>
      <c r="H39" s="261">
        <f t="shared" si="5"/>
        <v>368.3216957688394</v>
      </c>
      <c r="I39" s="262">
        <f>(0.14*(0.5*1.225*PI()*(10.4^2)/4*A31^3)/1000)*B39</f>
        <v>239.85901272295445</v>
      </c>
      <c r="J39" s="20"/>
      <c r="K39" s="263">
        <f t="shared" si="13"/>
        <v>18</v>
      </c>
      <c r="L39" s="257">
        <v>13</v>
      </c>
      <c r="M39" s="264">
        <f>(0.35*(0.5*1.225*PI()*(2^2)/4*K29^3)/1000)*L39</f>
        <v>19.235231580161305</v>
      </c>
      <c r="N39" s="259">
        <f>(0.246*(0.5*1.225*(14.52)*K31^3)/1000)*L39</f>
        <v>78.043237272</v>
      </c>
      <c r="O39" s="264">
        <f>(0.255*(0.5*1.225*PI()*(7^2)/4*K27^3)/1000)*L39</f>
        <v>135.02659787067805</v>
      </c>
      <c r="P39" s="259">
        <f>(0.2228*(0.5*1.225*PI()*(9^2)/4*K27^3)/1000)*L39</f>
        <v>195.02184925590663</v>
      </c>
      <c r="Q39" s="265">
        <f t="shared" si="19"/>
        <v>320.2839978910828</v>
      </c>
      <c r="R39" s="261">
        <f t="shared" si="20"/>
        <v>399.01517041624265</v>
      </c>
      <c r="S39" s="266">
        <f>(0.14*(0.5*1.225*PI()*(10.4^2)/4*K31^3)/1000)*L39</f>
        <v>259.8472637832006</v>
      </c>
      <c r="T39" s="20"/>
      <c r="U39" s="267">
        <f t="shared" si="15"/>
        <v>18</v>
      </c>
      <c r="V39" s="257">
        <v>31</v>
      </c>
      <c r="W39" s="268">
        <f>(0.35*(0.5*1.225*PI()*(2^2)/4*U29^3)/1000)*V39</f>
        <v>45.868629152692336</v>
      </c>
      <c r="X39" s="259">
        <f>(0.246*(0.5*1.225*(14.52)*U31^3)/1000)*V39</f>
        <v>186.103104264</v>
      </c>
      <c r="Y39" s="268">
        <f>(0.255*(0.5*1.225*PI()*(7^2)/4*U27^3)/1000)*V39</f>
        <v>321.9865026146938</v>
      </c>
      <c r="Z39" s="259">
        <f>(0.2228*(0.5*1.225*PI()*(9^2)/4*U27^3)/1000)*V39</f>
        <v>465.0521020717773</v>
      </c>
      <c r="AA39" s="269">
        <f t="shared" si="23"/>
        <v>763.7541488171973</v>
      </c>
      <c r="AB39" s="261">
        <f t="shared" si="24"/>
        <v>951.4977140695017</v>
      </c>
      <c r="AC39" s="270">
        <f>(0.14*(0.5*1.225*PI()*(10.4^2)/4*U31^3)/1000)*V39</f>
        <v>619.6357828676323</v>
      </c>
    </row>
    <row r="40" spans="1:29" ht="12.75">
      <c r="A40" s="256">
        <f t="shared" si="11"/>
        <v>18.5</v>
      </c>
      <c r="B40" s="257">
        <v>0</v>
      </c>
      <c r="C40" s="258">
        <f>(0.35*(0.5*1.225*PI()*(2^2)/4*A29^3)/1000)*B40</f>
        <v>0</v>
      </c>
      <c r="D40" s="259">
        <f>(0.246*(0.5*1.225*(14.52)*A31^3)/1000)*B40</f>
        <v>0</v>
      </c>
      <c r="E40" s="258">
        <f>(0.255*(0.5*1.225*PI()*(7^2)/4*A27^3)/1000)*B40</f>
        <v>0</v>
      </c>
      <c r="F40" s="259">
        <f>(0.2228*(0.5*1.225*PI()*(9^2)/4*A27^3)/1000)*B40</f>
        <v>0</v>
      </c>
      <c r="G40" s="260">
        <f t="shared" si="4"/>
        <v>0</v>
      </c>
      <c r="H40" s="261">
        <f t="shared" si="5"/>
        <v>0</v>
      </c>
      <c r="I40" s="262">
        <f>(0.14*(0.5*1.225*PI()*(10.4^2)/4*A31^3)/1000)*B40</f>
        <v>0</v>
      </c>
      <c r="J40" s="20"/>
      <c r="K40" s="263">
        <f t="shared" si="13"/>
        <v>18.5</v>
      </c>
      <c r="L40" s="257">
        <v>0</v>
      </c>
      <c r="M40" s="264">
        <f>(0.35*(0.5*1.225*PI()*(2^2)/4*K29^3)/1000)*L40</f>
        <v>0</v>
      </c>
      <c r="N40" s="259">
        <f>(0.246*(0.5*1.225*(14.52)*K31^3)/1000)*L40</f>
        <v>0</v>
      </c>
      <c r="O40" s="264">
        <f>(0.255*(0.5*1.225*PI()*(7^2)/4*K27^3)/1000)*L40</f>
        <v>0</v>
      </c>
      <c r="P40" s="259">
        <f>(0.2228*(0.5*1.225*PI()*(9^2)/4*K27^3)/1000)*L40</f>
        <v>0</v>
      </c>
      <c r="Q40" s="265">
        <f t="shared" si="19"/>
        <v>0</v>
      </c>
      <c r="R40" s="261">
        <f t="shared" si="20"/>
        <v>0</v>
      </c>
      <c r="S40" s="266">
        <f>(0.14*(0.5*1.225*PI()*(10.4^2)/4*K31^3)/1000)*L40</f>
        <v>0</v>
      </c>
      <c r="T40" s="20"/>
      <c r="U40" s="267">
        <f t="shared" si="15"/>
        <v>18.5</v>
      </c>
      <c r="V40" s="257">
        <v>0</v>
      </c>
      <c r="W40" s="268">
        <f>(0.35*(0.5*1.225*PI()*(2^2)/4*U29^3)/1000)*V40</f>
        <v>0</v>
      </c>
      <c r="X40" s="259">
        <f>(0.246*(0.5*1.225*(14.52)*U31^3)/1000)*V40</f>
        <v>0</v>
      </c>
      <c r="Y40" s="268">
        <f>(0.255*(0.5*1.225*PI()*(7^2)/4*U27^3)/1000)*V40</f>
        <v>0</v>
      </c>
      <c r="Z40" s="259">
        <f>(0.2228*(0.5*1.225*PI()*(9^2)/4*U27^3)/1000)*V40</f>
        <v>0</v>
      </c>
      <c r="AA40" s="269">
        <f t="shared" si="23"/>
        <v>0</v>
      </c>
      <c r="AB40" s="261">
        <f t="shared" si="24"/>
        <v>0</v>
      </c>
      <c r="AC40" s="270">
        <f>(0.14*(0.5*1.225*PI()*(10.4^2)/4*U31^3)/1000)*V40</f>
        <v>0</v>
      </c>
    </row>
    <row r="41" spans="1:29" ht="12.75">
      <c r="A41" s="256">
        <f t="shared" si="11"/>
        <v>19</v>
      </c>
      <c r="B41" s="257">
        <v>3</v>
      </c>
      <c r="C41" s="258">
        <f>(0.35*(0.5*1.225*PI()*(2^2)/4*A29^3)/1000)*B41</f>
        <v>4.438899595421839</v>
      </c>
      <c r="D41" s="259">
        <f>(0.246*(0.5*1.225*(14.52)*A31^3)/1000)*B41</f>
        <v>18.009977832</v>
      </c>
      <c r="E41" s="258">
        <f>(0.255*(0.5*1.225*PI()*(7^2)/4*A27^3)/1000)*B41</f>
        <v>31.159984124002627</v>
      </c>
      <c r="F41" s="259">
        <f>(0.2228*(0.5*1.225*PI()*(9^2)/4*A27^3)/1000)*B41</f>
        <v>45.00504213597845</v>
      </c>
      <c r="G41" s="260">
        <f t="shared" si="4"/>
        <v>86.92734811391804</v>
      </c>
      <c r="H41" s="261">
        <f t="shared" si="5"/>
        <v>108.295546608302</v>
      </c>
      <c r="I41" s="262">
        <f>(0.14*(0.5*1.225*PI()*(10.4^2)/4*A31^3)/1000)*B41</f>
        <v>59.96475318073861</v>
      </c>
      <c r="J41" s="20"/>
      <c r="K41" s="263">
        <f t="shared" si="13"/>
        <v>19</v>
      </c>
      <c r="L41" s="257">
        <v>21</v>
      </c>
      <c r="M41" s="264">
        <f>(0.35*(0.5*1.225*PI()*(2^2)/4*K29^3)/1000)*L41</f>
        <v>31.072297167952875</v>
      </c>
      <c r="N41" s="259">
        <f>(0.246*(0.5*1.225*(14.52)*K31^3)/1000)*L41</f>
        <v>126.069844824</v>
      </c>
      <c r="O41" s="264">
        <f>(0.255*(0.5*1.225*PI()*(7^2)/4*K27^3)/1000)*L41</f>
        <v>218.11988886801836</v>
      </c>
      <c r="P41" s="259">
        <f>(0.2228*(0.5*1.225*PI()*(9^2)/4*K27^3)/1000)*L41</f>
        <v>315.03529495184915</v>
      </c>
      <c r="Q41" s="265">
        <f t="shared" si="19"/>
        <v>608.4914367974263</v>
      </c>
      <c r="R41" s="261">
        <f t="shared" si="20"/>
        <v>758.0688262581141</v>
      </c>
      <c r="S41" s="266">
        <f>(0.14*(0.5*1.225*PI()*(10.4^2)/4*K31^3)/1000)*L41</f>
        <v>419.75327226517027</v>
      </c>
      <c r="T41" s="20"/>
      <c r="U41" s="267">
        <f t="shared" si="15"/>
        <v>19</v>
      </c>
      <c r="V41" s="257">
        <v>32</v>
      </c>
      <c r="W41" s="268">
        <f>(0.35*(0.5*1.225*PI()*(2^2)/4*U29^3)/1000)*V41</f>
        <v>47.348262351166284</v>
      </c>
      <c r="X41" s="259">
        <f>(0.246*(0.5*1.225*(14.52)*U31^3)/1000)*V41</f>
        <v>192.106430208</v>
      </c>
      <c r="Y41" s="268">
        <f>(0.255*(0.5*1.225*PI()*(7^2)/4*U27^3)/1000)*V41</f>
        <v>332.37316398936133</v>
      </c>
      <c r="Z41" s="259">
        <f>(0.2228*(0.5*1.225*PI()*(9^2)/4*U27^3)/1000)*V41</f>
        <v>480.05378278377015</v>
      </c>
      <c r="AA41" s="269">
        <f t="shared" si="23"/>
        <v>927.2250465484592</v>
      </c>
      <c r="AB41" s="261">
        <f t="shared" si="24"/>
        <v>1155.1524971552215</v>
      </c>
      <c r="AC41" s="270">
        <f>(0.14*(0.5*1.225*PI()*(10.4^2)/4*U31^3)/1000)*V41</f>
        <v>639.6240339278785</v>
      </c>
    </row>
    <row r="42" spans="1:29" ht="12.75">
      <c r="A42" s="256">
        <f t="shared" si="11"/>
        <v>19.5</v>
      </c>
      <c r="B42" s="257">
        <v>0</v>
      </c>
      <c r="C42" s="258">
        <f>(0.35*(0.5*1.225*PI()*(2^2)/4*A29^3)/1000)*B42</f>
        <v>0</v>
      </c>
      <c r="D42" s="259">
        <f>(0.246*(0.5*1.225*(14.52)*A31^3)/1000)*B42</f>
        <v>0</v>
      </c>
      <c r="E42" s="258">
        <f>(0.255*(0.5*1.225*PI()*(7^2)/4*A27^3)/1000)*B42</f>
        <v>0</v>
      </c>
      <c r="F42" s="259">
        <f>(0.2228*(0.5*1.225*PI()*(9^2)/4*A27^3)/1000)*B42</f>
        <v>0</v>
      </c>
      <c r="G42" s="260">
        <f t="shared" si="4"/>
        <v>0</v>
      </c>
      <c r="H42" s="261">
        <f t="shared" si="5"/>
        <v>0</v>
      </c>
      <c r="I42" s="262">
        <f>(0.14*(0.5*1.225*PI()*(10.4^2)/4*A31^3)/1000)*B42</f>
        <v>0</v>
      </c>
      <c r="J42" s="20"/>
      <c r="K42" s="263">
        <f t="shared" si="13"/>
        <v>19.5</v>
      </c>
      <c r="L42" s="257">
        <v>0</v>
      </c>
      <c r="M42" s="264">
        <f>(0.35*(0.5*1.225*PI()*(2^2)/4*K29^3)/1000)*L42</f>
        <v>0</v>
      </c>
      <c r="N42" s="259">
        <f>(0.246*(0.5*1.225*(14.52)*K31^3)/1000)*L42</f>
        <v>0</v>
      </c>
      <c r="O42" s="264">
        <f>(0.255*(0.5*1.225*PI()*(7^2)/4*K27^3)/1000)*L42</f>
        <v>0</v>
      </c>
      <c r="P42" s="259">
        <f>(0.2228*(0.5*1.225*PI()*(9^2)/4*K27^3)/1000)*L42</f>
        <v>0</v>
      </c>
      <c r="Q42" s="265">
        <f t="shared" si="19"/>
        <v>0</v>
      </c>
      <c r="R42" s="261">
        <f t="shared" si="20"/>
        <v>0</v>
      </c>
      <c r="S42" s="266">
        <f>(0.14*(0.5*1.225*PI()*(10.4^2)/4*K31^3)/1000)*L42</f>
        <v>0</v>
      </c>
      <c r="T42" s="20"/>
      <c r="U42" s="267">
        <f t="shared" si="15"/>
        <v>19.5</v>
      </c>
      <c r="V42" s="257">
        <v>0</v>
      </c>
      <c r="W42" s="268">
        <f>(0.35*(0.5*1.225*PI()*(2^2)/4*U29^3)/1000)*V42</f>
        <v>0</v>
      </c>
      <c r="X42" s="259">
        <f>(0.246*(0.5*1.225*(14.52)*U31^3)/1000)*V42</f>
        <v>0</v>
      </c>
      <c r="Y42" s="268">
        <f>(0.255*(0.5*1.225*PI()*(7^2)/4*U27^3)/1000)*V42</f>
        <v>0</v>
      </c>
      <c r="Z42" s="259">
        <f>(0.2228*(0.5*1.225*PI()*(9^2)/4*U27^3)/1000)*V42</f>
        <v>0</v>
      </c>
      <c r="AA42" s="269">
        <f t="shared" si="23"/>
        <v>0</v>
      </c>
      <c r="AB42" s="261">
        <f t="shared" si="24"/>
        <v>0</v>
      </c>
      <c r="AC42" s="270">
        <f>(0.14*(0.5*1.225*PI()*(10.4^2)/4*U31^3)/1000)*V42</f>
        <v>0</v>
      </c>
    </row>
    <row r="43" spans="1:29" ht="12.75">
      <c r="A43" s="256">
        <f t="shared" si="11"/>
        <v>20</v>
      </c>
      <c r="B43" s="257">
        <v>1</v>
      </c>
      <c r="C43" s="258">
        <f>(0.35*(0.5*1.225*PI()*(2^2)/4*A29^3)/1000)*B43</f>
        <v>1.4796331984739464</v>
      </c>
      <c r="D43" s="259">
        <f>(0.246*(0.5*1.225*(14.52)*A31^3)/1000)*B43</f>
        <v>6.003325944</v>
      </c>
      <c r="E43" s="258">
        <f>(0.255*(0.5*1.225*PI()*(7^2)/4*A27^3)/1000)*B43</f>
        <v>10.386661374667542</v>
      </c>
      <c r="F43" s="259">
        <f>(0.2228*(0.5*1.225*PI()*(9^2)/4*A27^3)/1000)*B43</f>
        <v>15.001680711992817</v>
      </c>
      <c r="G43" s="260">
        <f t="shared" si="4"/>
        <v>33.79592675858212</v>
      </c>
      <c r="H43" s="261">
        <f t="shared" si="5"/>
        <v>42.10353175226787</v>
      </c>
      <c r="I43" s="262">
        <f>(0.14*(0.5*1.225*PI()*(10.4^2)/4*A31^3)/1000)*B43</f>
        <v>19.988251060246203</v>
      </c>
      <c r="J43" s="20"/>
      <c r="K43" s="263">
        <f t="shared" si="13"/>
        <v>20</v>
      </c>
      <c r="L43" s="257">
        <v>16</v>
      </c>
      <c r="M43" s="264">
        <f>(0.35*(0.5*1.225*PI()*(2^2)/4*K29^3)/1000)*L43</f>
        <v>23.674131175583142</v>
      </c>
      <c r="N43" s="259">
        <f>(0.246*(0.5*1.225*(14.52)*K31^3)/1000)*L43</f>
        <v>96.053215104</v>
      </c>
      <c r="O43" s="264">
        <f>(0.255*(0.5*1.225*PI()*(7^2)/4*K27^3)/1000)*L43</f>
        <v>166.18658199468067</v>
      </c>
      <c r="P43" s="259">
        <f>(0.2228*(0.5*1.225*PI()*(9^2)/4*K27^3)/1000)*L43</f>
        <v>240.02689139188507</v>
      </c>
      <c r="Q43" s="265">
        <f t="shared" si="19"/>
        <v>540.7348281373139</v>
      </c>
      <c r="R43" s="261">
        <f t="shared" si="20"/>
        <v>673.6565080362859</v>
      </c>
      <c r="S43" s="266">
        <f>(0.14*(0.5*1.225*PI()*(10.4^2)/4*K31^3)/1000)*L43</f>
        <v>319.81201696393924</v>
      </c>
      <c r="T43" s="20"/>
      <c r="U43" s="267">
        <f t="shared" si="15"/>
        <v>20</v>
      </c>
      <c r="V43" s="257">
        <v>27</v>
      </c>
      <c r="W43" s="268">
        <f>(0.35*(0.5*1.225*PI()*(2^2)/4*U29^3)/1000)*V43</f>
        <v>39.95009635879655</v>
      </c>
      <c r="X43" s="259">
        <f>(0.246*(0.5*1.225*(14.52)*U31^3)/1000)*V43</f>
        <v>162.089800488</v>
      </c>
      <c r="Y43" s="268">
        <f>(0.255*(0.5*1.225*PI()*(7^2)/4*U27^3)/1000)*V43</f>
        <v>280.43985711602363</v>
      </c>
      <c r="Z43" s="259">
        <f>(0.2228*(0.5*1.225*PI()*(9^2)/4*U27^3)/1000)*V43</f>
        <v>405.04537922380604</v>
      </c>
      <c r="AA43" s="269">
        <f t="shared" si="23"/>
        <v>912.4900224817172</v>
      </c>
      <c r="AB43" s="261">
        <f t="shared" si="24"/>
        <v>1136.7953573112325</v>
      </c>
      <c r="AC43" s="270">
        <f>(0.14*(0.5*1.225*PI()*(10.4^2)/4*U31^3)/1000)*V43</f>
        <v>539.6827786266475</v>
      </c>
    </row>
    <row r="44" spans="1:29" ht="12.75">
      <c r="A44" s="256">
        <f t="shared" si="11"/>
        <v>20.5</v>
      </c>
      <c r="B44" s="257">
        <v>0</v>
      </c>
      <c r="C44" s="258">
        <f>(0.35*(0.5*1.225*PI()*(2^2)/4*A29^3)/1000)*B44</f>
        <v>0</v>
      </c>
      <c r="D44" s="259">
        <f>(0.246*(0.5*1.225*(14.52)*A31^3)/1000)*B44</f>
        <v>0</v>
      </c>
      <c r="E44" s="258">
        <f>(0.255*(0.5*1.225*PI()*(7^2)/4*A27^3)/1000)*B44</f>
        <v>0</v>
      </c>
      <c r="F44" s="259">
        <f>(0.2228*(0.5*1.225*PI()*(9^2)/4*A27^3)/1000)*B44</f>
        <v>0</v>
      </c>
      <c r="G44" s="260">
        <f t="shared" si="4"/>
        <v>0</v>
      </c>
      <c r="H44" s="261">
        <f t="shared" si="5"/>
        <v>0</v>
      </c>
      <c r="I44" s="262">
        <f>(0.14*(0.5*1.225*PI()*(10.4^2)/4*A31^3)/1000)*B44</f>
        <v>0</v>
      </c>
      <c r="J44" s="20"/>
      <c r="K44" s="263">
        <f t="shared" si="13"/>
        <v>20.5</v>
      </c>
      <c r="L44" s="257">
        <v>12</v>
      </c>
      <c r="M44" s="264">
        <f>(0.35*(0.5*1.225*PI()*(2^2)/4*K29^3)/1000)*L44</f>
        <v>17.755598381687356</v>
      </c>
      <c r="N44" s="259">
        <f>(0.246*(0.5*1.225*(14.52)*K31^3)/1000)*L44</f>
        <v>72.039911328</v>
      </c>
      <c r="O44" s="264">
        <f>(0.255*(0.5*1.225*PI()*(7^2)/4*K27^3)/1000)*L44</f>
        <v>124.6399364960105</v>
      </c>
      <c r="P44" s="259">
        <f>(0.2228*(0.5*1.225*PI()*(9^2)/4*K27^3)/1000)*L44</f>
        <v>180.0201685439138</v>
      </c>
      <c r="Q44" s="265">
        <f t="shared" si="19"/>
        <v>436.7342002740447</v>
      </c>
      <c r="R44" s="261">
        <f t="shared" si="20"/>
        <v>544.0907834808852</v>
      </c>
      <c r="S44" s="266">
        <f>(0.14*(0.5*1.225*PI()*(10.4^2)/4*K31^3)/1000)*L44</f>
        <v>239.85901272295445</v>
      </c>
      <c r="T44" s="20"/>
      <c r="U44" s="267">
        <f t="shared" si="15"/>
        <v>20.5</v>
      </c>
      <c r="V44" s="257">
        <v>0</v>
      </c>
      <c r="W44" s="268">
        <f>(0.35*(0.5*1.225*PI()*(2^2)/4*U29^3)/1000)*V44</f>
        <v>0</v>
      </c>
      <c r="X44" s="259">
        <f>(0.246*(0.5*1.225*(14.52)*U31^3)/1000)*V44</f>
        <v>0</v>
      </c>
      <c r="Y44" s="268">
        <f>(0.255*(0.5*1.225*PI()*(7^2)/4*U27^3)/1000)*V44</f>
        <v>0</v>
      </c>
      <c r="Z44" s="259">
        <f>(0.2228*(0.5*1.225*PI()*(9^2)/4*U27^3)/1000)*V44</f>
        <v>0</v>
      </c>
      <c r="AA44" s="269">
        <f t="shared" si="23"/>
        <v>0</v>
      </c>
      <c r="AB44" s="261">
        <f t="shared" si="24"/>
        <v>0</v>
      </c>
      <c r="AC44" s="270">
        <f>(0.14*(0.5*1.225*PI()*(10.4^2)/4*U31^3)/1000)*V44</f>
        <v>0</v>
      </c>
    </row>
    <row r="45" spans="1:29" ht="12.75">
      <c r="A45" s="256">
        <f t="shared" si="11"/>
        <v>21</v>
      </c>
      <c r="B45" s="257">
        <v>1</v>
      </c>
      <c r="C45" s="258">
        <f>(0.35*(0.5*1.225*PI()*(2^2)/4*A29^3)/1000)*B45</f>
        <v>1.4796331984739464</v>
      </c>
      <c r="D45" s="259">
        <f>(0.246*(0.5*1.225*(14.52)*A31^3)/1000)*B45</f>
        <v>6.003325944</v>
      </c>
      <c r="E45" s="258">
        <f>(0.255*(0.5*1.225*PI()*(7^2)/4*A27^3)/1000)*B45</f>
        <v>10.386661374667542</v>
      </c>
      <c r="F45" s="259">
        <f>(0.2228*(0.5*1.225*PI()*(9^2)/4*A27^3)/1000)*B45</f>
        <v>15.001680711992817</v>
      </c>
      <c r="G45" s="260">
        <f t="shared" si="4"/>
        <v>39.12300971390363</v>
      </c>
      <c r="H45" s="261">
        <f t="shared" si="5"/>
        <v>48.740100944719096</v>
      </c>
      <c r="I45" s="262">
        <f>(0.14*(0.5*1.225*PI()*(10.4^2)/4*A31^3)/1000)*B45</f>
        <v>19.988251060246203</v>
      </c>
      <c r="J45" s="20"/>
      <c r="K45" s="263">
        <f t="shared" si="13"/>
        <v>21</v>
      </c>
      <c r="L45" s="257">
        <v>4</v>
      </c>
      <c r="M45" s="264">
        <f>(0.35*(0.5*1.225*PI()*(2^2)/4*K29^3)/1000)*L45</f>
        <v>5.9185327938957855</v>
      </c>
      <c r="N45" s="259">
        <f>(0.246*(0.5*1.225*(14.52)*K31^3)/1000)*L45</f>
        <v>24.013303776</v>
      </c>
      <c r="O45" s="264">
        <f>(0.255*(0.5*1.225*PI()*(7^2)/4*K27^3)/1000)*L45</f>
        <v>41.546645498670166</v>
      </c>
      <c r="P45" s="259">
        <f>(0.2228*(0.5*1.225*PI()*(9^2)/4*K27^3)/1000)*L45</f>
        <v>60.00672284797127</v>
      </c>
      <c r="Q45" s="265">
        <f t="shared" si="19"/>
        <v>156.4920388556145</v>
      </c>
      <c r="R45" s="261">
        <f t="shared" si="20"/>
        <v>194.96040377887638</v>
      </c>
      <c r="S45" s="266">
        <f>(0.14*(0.5*1.225*PI()*(10.4^2)/4*K31^3)/1000)*L45</f>
        <v>79.95300424098481</v>
      </c>
      <c r="T45" s="20"/>
      <c r="U45" s="267">
        <f t="shared" si="15"/>
        <v>21</v>
      </c>
      <c r="V45" s="257">
        <v>37</v>
      </c>
      <c r="W45" s="268">
        <f>(0.35*(0.5*1.225*PI()*(2^2)/4*U29^3)/1000)*V45</f>
        <v>54.74642834353602</v>
      </c>
      <c r="X45" s="259">
        <f>(0.246*(0.5*1.225*(14.52)*U31^3)/1000)*V45</f>
        <v>222.123059928</v>
      </c>
      <c r="Y45" s="268">
        <f>(0.255*(0.5*1.225*PI()*(7^2)/4*U27^3)/1000)*V45</f>
        <v>384.30647086269903</v>
      </c>
      <c r="Z45" s="259">
        <f>(0.2228*(0.5*1.225*PI()*(9^2)/4*U27^3)/1000)*V45</f>
        <v>555.0621863437342</v>
      </c>
      <c r="AA45" s="269">
        <f t="shared" si="23"/>
        <v>1447.5513594144343</v>
      </c>
      <c r="AB45" s="261">
        <f t="shared" si="24"/>
        <v>1803.3837349546066</v>
      </c>
      <c r="AC45" s="270">
        <f>(0.14*(0.5*1.225*PI()*(10.4^2)/4*U31^3)/1000)*V45</f>
        <v>739.5652892291095</v>
      </c>
    </row>
    <row r="46" spans="1:29" ht="12.75">
      <c r="A46" s="256"/>
      <c r="B46" s="257"/>
      <c r="C46" s="258"/>
      <c r="D46" s="259"/>
      <c r="E46" s="258"/>
      <c r="F46" s="259"/>
      <c r="G46" s="260"/>
      <c r="H46" s="261"/>
      <c r="I46" s="262"/>
      <c r="J46" s="20"/>
      <c r="K46" s="263">
        <f t="shared" si="13"/>
        <v>21.5</v>
      </c>
      <c r="L46" s="257">
        <v>0</v>
      </c>
      <c r="M46" s="264">
        <f>(0.35*(0.5*1.225*PI()*(2^2)/4*K29^3)/1000)*L46</f>
        <v>0</v>
      </c>
      <c r="N46" s="259">
        <f>(0.246*(0.5*1.225*(14.52)*K31^3)/1000)*L46</f>
        <v>0</v>
      </c>
      <c r="O46" s="264">
        <f>(0.255*(0.5*1.225*PI()*(7^2)/4*K27^3)/1000)*L46</f>
        <v>0</v>
      </c>
      <c r="P46" s="259">
        <f>(0.2228*(0.5*1.225*PI()*(9^2)/4*K27^3)/1000)*L46</f>
        <v>0</v>
      </c>
      <c r="Q46" s="265">
        <f t="shared" si="19"/>
        <v>0</v>
      </c>
      <c r="R46" s="261">
        <f t="shared" si="20"/>
        <v>0</v>
      </c>
      <c r="S46" s="266">
        <f>(0.14*(0.5*1.225*PI()*(10.4^2)/4*K31^3)/1000)*L46</f>
        <v>0</v>
      </c>
      <c r="T46" s="20"/>
      <c r="U46" s="267">
        <f t="shared" si="15"/>
        <v>21.5</v>
      </c>
      <c r="V46" s="257">
        <v>0</v>
      </c>
      <c r="W46" s="268">
        <f>(0.35*(0.5*1.225*PI()*(2^2)/4*U29^3)/1000)*V46</f>
        <v>0</v>
      </c>
      <c r="X46" s="259">
        <f>(0.246*(0.5*1.225*(14.52)*U31^3)/1000)*V46</f>
        <v>0</v>
      </c>
      <c r="Y46" s="268">
        <f>(0.255*(0.5*1.225*PI()*(7^2)/4*U27^3)/1000)*V46</f>
        <v>0</v>
      </c>
      <c r="Z46" s="259">
        <f>(0.2228*(0.5*1.225*PI()*(9^2)/4*U27^3)/1000)*V46</f>
        <v>0</v>
      </c>
      <c r="AA46" s="269">
        <f t="shared" si="23"/>
        <v>0</v>
      </c>
      <c r="AB46" s="261">
        <f t="shared" si="24"/>
        <v>0</v>
      </c>
      <c r="AC46" s="270">
        <f>(0.14*(0.5*1.225*PI()*(10.4^2)/4*U31^3)/1000)*V46</f>
        <v>0</v>
      </c>
    </row>
    <row r="47" spans="1:29" ht="12.75">
      <c r="A47" s="256"/>
      <c r="B47" s="257"/>
      <c r="C47" s="258"/>
      <c r="D47" s="259"/>
      <c r="E47" s="258"/>
      <c r="F47" s="259"/>
      <c r="G47" s="260"/>
      <c r="H47" s="261"/>
      <c r="I47" s="262"/>
      <c r="J47" s="20"/>
      <c r="K47" s="263">
        <f t="shared" si="13"/>
        <v>22</v>
      </c>
      <c r="L47" s="257">
        <v>7</v>
      </c>
      <c r="M47" s="264">
        <f>(0.35*(0.5*1.225*PI()*(2^2)/4*K29^3)/1000)*L47</f>
        <v>10.357432389317625</v>
      </c>
      <c r="N47" s="259">
        <f>(0.246*(0.5*1.225*(14.52)*K31^3)/1000)*L47</f>
        <v>42.023281608000005</v>
      </c>
      <c r="O47" s="264">
        <f>(0.255*(0.5*1.225*PI()*(7^2)/4*K27^3)/1000)*L47</f>
        <v>72.70662962267279</v>
      </c>
      <c r="P47" s="259">
        <f>(0.2228*(0.5*1.225*PI()*(9^2)/4*K27^3)/1000)*L47</f>
        <v>105.01176498394972</v>
      </c>
      <c r="Q47" s="265">
        <f t="shared" si="19"/>
        <v>314.87664960970966</v>
      </c>
      <c r="R47" s="261">
        <f t="shared" si="20"/>
        <v>392.2786053358798</v>
      </c>
      <c r="S47" s="266">
        <f>(0.14*(0.5*1.225*PI()*(10.4^2)/4*K31^3)/1000)*L47</f>
        <v>139.91775742172342</v>
      </c>
      <c r="T47" s="20"/>
      <c r="U47" s="267">
        <f t="shared" si="15"/>
        <v>22</v>
      </c>
      <c r="V47" s="257">
        <v>0</v>
      </c>
      <c r="W47" s="268">
        <f>(0.35*(0.5*1.225*PI()*(2^2)/4*U29^3)/1000)*V47</f>
        <v>0</v>
      </c>
      <c r="X47" s="259">
        <f>(0.246*(0.5*1.225*(14.52)*U31^3)/1000)*V47</f>
        <v>0</v>
      </c>
      <c r="Y47" s="268">
        <f>(0.255*(0.5*1.225*PI()*(7^2)/4*U27^3)/1000)*V47</f>
        <v>0</v>
      </c>
      <c r="Z47" s="259">
        <f>(0.2228*(0.5*1.225*PI()*(9^2)/4*U27^3)/1000)*V47</f>
        <v>0</v>
      </c>
      <c r="AA47" s="269">
        <f t="shared" si="23"/>
        <v>0</v>
      </c>
      <c r="AB47" s="261">
        <f t="shared" si="24"/>
        <v>0</v>
      </c>
      <c r="AC47" s="270">
        <f>(0.14*(0.5*1.225*PI()*(10.4^2)/4*U31^3)/1000)*V47</f>
        <v>0</v>
      </c>
    </row>
    <row r="48" spans="1:29" ht="12.75">
      <c r="A48" s="256"/>
      <c r="B48" s="257"/>
      <c r="C48" s="258"/>
      <c r="D48" s="259"/>
      <c r="E48" s="258"/>
      <c r="F48" s="259"/>
      <c r="G48" s="260"/>
      <c r="H48" s="261"/>
      <c r="I48" s="262"/>
      <c r="J48" s="20"/>
      <c r="K48" s="263">
        <f t="shared" si="13"/>
        <v>22.5</v>
      </c>
      <c r="L48" s="257">
        <v>0</v>
      </c>
      <c r="M48" s="264">
        <f>(0.35*(0.5*1.225*PI()*(2^2)/4*K29^3)/1000)*L48</f>
        <v>0</v>
      </c>
      <c r="N48" s="259">
        <f>(0.246*(0.5*1.225*(14.52)*K31^3)/1000)*L48</f>
        <v>0</v>
      </c>
      <c r="O48" s="264">
        <f>(0.255*(0.5*1.225*PI()*(7^2)/4*K27^3)/1000)*L48</f>
        <v>0</v>
      </c>
      <c r="P48" s="259">
        <f>(0.2228*(0.5*1.225*PI()*(9^2)/4*K27^3)/1000)*L48</f>
        <v>0</v>
      </c>
      <c r="Q48" s="265">
        <f t="shared" si="19"/>
        <v>0</v>
      </c>
      <c r="R48" s="261">
        <f t="shared" si="20"/>
        <v>0</v>
      </c>
      <c r="S48" s="266">
        <f>(0.14*(0.5*1.225*PI()*(10.4^2)/4*K31^3)/1000)*L48</f>
        <v>0</v>
      </c>
      <c r="T48" s="20"/>
      <c r="U48" s="267">
        <f t="shared" si="15"/>
        <v>22.5</v>
      </c>
      <c r="V48" s="257">
        <v>21</v>
      </c>
      <c r="W48" s="268">
        <f>(0.35*(0.5*1.225*PI()*(2^2)/4*U29^3)/1000)*V48</f>
        <v>31.072297167952875</v>
      </c>
      <c r="X48" s="259">
        <f>(0.246*(0.5*1.225*(14.52)*U31^3)/1000)*V48</f>
        <v>126.069844824</v>
      </c>
      <c r="Y48" s="268">
        <f>(0.255*(0.5*1.225*PI()*(7^2)/4*U27^3)/1000)*V48</f>
        <v>218.11988886801836</v>
      </c>
      <c r="Z48" s="259">
        <f>(0.2228*(0.5*1.225*PI()*(9^2)/4*U27^3)/1000)*V48</f>
        <v>315.03529495184915</v>
      </c>
      <c r="AA48" s="269">
        <f t="shared" si="23"/>
        <v>1010.5114116154956</v>
      </c>
      <c r="AB48" s="261">
        <f t="shared" si="24"/>
        <v>1258.9120460849</v>
      </c>
      <c r="AC48" s="270">
        <f>(0.14*(0.5*1.225*PI()*(10.4^2)/4*U31^3)/1000)*V48</f>
        <v>419.75327226517027</v>
      </c>
    </row>
    <row r="49" spans="1:29" ht="12.75">
      <c r="A49" s="256"/>
      <c r="B49" s="257"/>
      <c r="C49" s="258"/>
      <c r="D49" s="259"/>
      <c r="E49" s="258"/>
      <c r="F49" s="259"/>
      <c r="G49" s="260"/>
      <c r="H49" s="261"/>
      <c r="I49" s="262"/>
      <c r="J49" s="20"/>
      <c r="K49" s="263">
        <f t="shared" si="13"/>
        <v>23</v>
      </c>
      <c r="L49" s="257">
        <v>6</v>
      </c>
      <c r="M49" s="264">
        <f>(0.35*(0.5*1.225*PI()*(2^2)/4*K29^3)/1000)*L49</f>
        <v>8.877799190843678</v>
      </c>
      <c r="N49" s="259">
        <f>(0.246*(0.5*1.225*(14.52)*K31^3)/1000)*L49</f>
        <v>36.019955664</v>
      </c>
      <c r="O49" s="264">
        <f>(0.255*(0.5*1.225*PI()*(7^2)/4*K27^3)/1000)*L49</f>
        <v>62.31996824800525</v>
      </c>
      <c r="P49" s="259">
        <f>(0.2228*(0.5*1.225*PI()*(9^2)/4*K27^3)/1000)*L49</f>
        <v>90.0100842719569</v>
      </c>
      <c r="Q49" s="265">
        <f t="shared" si="19"/>
        <v>308.3962806537515</v>
      </c>
      <c r="R49" s="261">
        <f t="shared" si="20"/>
        <v>384.20525312238243</v>
      </c>
      <c r="S49" s="266">
        <f>(0.14*(0.5*1.225*PI()*(10.4^2)/4*K31^3)/1000)*L49</f>
        <v>119.92950636147722</v>
      </c>
      <c r="T49" s="20"/>
      <c r="U49" s="267">
        <f t="shared" si="15"/>
        <v>23</v>
      </c>
      <c r="V49" s="257">
        <v>0</v>
      </c>
      <c r="W49" s="268">
        <f>(0.35*(0.5*1.225*PI()*(2^2)/4*U29^3)/1000)*V49</f>
        <v>0</v>
      </c>
      <c r="X49" s="259">
        <f>(0.246*(0.5*1.225*(14.52)*U31^3)/1000)*V49</f>
        <v>0</v>
      </c>
      <c r="Y49" s="268">
        <f>(0.255*(0.5*1.225*PI()*(7^2)/4*U27^3)/1000)*V49</f>
        <v>0</v>
      </c>
      <c r="Z49" s="259">
        <f>(0.2228*(0.5*1.225*PI()*(9^2)/4*U27^3)/1000)*V49</f>
        <v>0</v>
      </c>
      <c r="AA49" s="269">
        <f t="shared" si="23"/>
        <v>0</v>
      </c>
      <c r="AB49" s="261">
        <f t="shared" si="24"/>
        <v>0</v>
      </c>
      <c r="AC49" s="270">
        <f>(0.14*(0.5*1.225*PI()*(10.4^2)/4*U31^3)/1000)*V49</f>
        <v>0</v>
      </c>
    </row>
    <row r="50" spans="1:29" ht="12.75">
      <c r="A50" s="256"/>
      <c r="B50" s="257"/>
      <c r="C50" s="258"/>
      <c r="D50" s="259"/>
      <c r="E50" s="258"/>
      <c r="F50" s="259"/>
      <c r="G50" s="260"/>
      <c r="H50" s="261"/>
      <c r="I50" s="262"/>
      <c r="J50" s="20"/>
      <c r="K50" s="263">
        <f t="shared" si="13"/>
        <v>23.5</v>
      </c>
      <c r="L50" s="257">
        <v>0</v>
      </c>
      <c r="M50" s="264">
        <f>(0.35*(0.5*1.225*PI()*(2^2)/4*K29^3)/1000)*L50</f>
        <v>0</v>
      </c>
      <c r="N50" s="259">
        <f>(0.246*(0.5*1.225*(14.52)*K31^3)/1000)*L50</f>
        <v>0</v>
      </c>
      <c r="O50" s="264">
        <f>(0.255*(0.5*1.225*PI()*(7^2)/4*K27^3)/1000)*L50</f>
        <v>0</v>
      </c>
      <c r="P50" s="259">
        <f>(0.2228*(0.5*1.225*PI()*(9^2)/4*K27^3)/1000)*L50</f>
        <v>0</v>
      </c>
      <c r="Q50" s="265">
        <f t="shared" si="19"/>
        <v>0</v>
      </c>
      <c r="R50" s="261">
        <f t="shared" si="20"/>
        <v>0</v>
      </c>
      <c r="S50" s="266">
        <f>(0.14*(0.5*1.225*PI()*(10.4^2)/4*K31^3)/1000)*L50</f>
        <v>0</v>
      </c>
      <c r="T50" s="20"/>
      <c r="U50" s="267">
        <f t="shared" si="15"/>
        <v>23.5</v>
      </c>
      <c r="V50" s="257">
        <v>0</v>
      </c>
      <c r="W50" s="268">
        <f>(0.35*(0.5*1.225*PI()*(2^2)/4*U29^3)/1000)*V50</f>
        <v>0</v>
      </c>
      <c r="X50" s="259">
        <f>(0.246*(0.5*1.225*(14.52)*U31^3)/1000)*V50</f>
        <v>0</v>
      </c>
      <c r="Y50" s="268">
        <f>(0.255*(0.5*1.225*PI()*(7^2)/4*U27^3)/1000)*V50</f>
        <v>0</v>
      </c>
      <c r="Z50" s="259">
        <f>(0.2228*(0.5*1.225*PI()*(9^2)/4*U27^3)/1000)*V50</f>
        <v>0</v>
      </c>
      <c r="AA50" s="269">
        <f t="shared" si="23"/>
        <v>0</v>
      </c>
      <c r="AB50" s="261">
        <f t="shared" si="24"/>
        <v>0</v>
      </c>
      <c r="AC50" s="270">
        <f>(0.14*(0.5*1.225*PI()*(10.4^2)/4*U31^3)/1000)*V50</f>
        <v>0</v>
      </c>
    </row>
    <row r="51" spans="1:29" ht="13.5" thickBot="1">
      <c r="A51" s="256"/>
      <c r="B51" s="257"/>
      <c r="C51" s="258"/>
      <c r="D51" s="259"/>
      <c r="E51" s="258"/>
      <c r="F51" s="259"/>
      <c r="G51" s="260"/>
      <c r="H51" s="261"/>
      <c r="I51" s="262"/>
      <c r="J51" s="20"/>
      <c r="K51" s="263">
        <f t="shared" si="13"/>
        <v>24</v>
      </c>
      <c r="L51" s="257">
        <v>3</v>
      </c>
      <c r="M51" s="264">
        <f>(0.35*(0.5*1.225*PI()*(2^2)/4*K29^3)/1000)*L51</f>
        <v>4.438899595421839</v>
      </c>
      <c r="N51" s="259">
        <f>(0.246*(0.5*1.225*(14.52)*K31^3)/1000)*L51</f>
        <v>18.009977832</v>
      </c>
      <c r="O51" s="264">
        <f>(0.255*(0.5*1.225*PI()*(7^2)/4*K27^3)/1000)*L51</f>
        <v>31.159984124002627</v>
      </c>
      <c r="P51" s="259">
        <f>(0.2228*(0.5*1.225*PI()*(9^2)/4*K27^3)/1000)*L51</f>
        <v>45.00504213597845</v>
      </c>
      <c r="Q51" s="265">
        <f t="shared" si="19"/>
        <v>175.19808431648974</v>
      </c>
      <c r="R51" s="261">
        <f t="shared" si="20"/>
        <v>218.26470860375662</v>
      </c>
      <c r="S51" s="266">
        <f>(0.14*(0.5*1.225*PI()*(10.4^2)/4*K31^3)/1000)*L51</f>
        <v>59.96475318073861</v>
      </c>
      <c r="T51" s="20"/>
      <c r="U51" s="267">
        <f t="shared" si="15"/>
        <v>24</v>
      </c>
      <c r="V51" s="257">
        <v>18</v>
      </c>
      <c r="W51" s="268">
        <f>(0.35*(0.5*1.225*PI()*(2^2)/4*U29^3)/1000)*V51</f>
        <v>26.633397572531035</v>
      </c>
      <c r="X51" s="259">
        <f>(0.246*(0.5*1.225*(14.52)*U31^3)/1000)*V51</f>
        <v>108.059866992</v>
      </c>
      <c r="Y51" s="268">
        <f>(0.255*(0.5*1.225*PI()*(7^2)/4*U27^3)/1000)*V51</f>
        <v>186.95990474401574</v>
      </c>
      <c r="Z51" s="259">
        <f>(0.2228*(0.5*1.225*PI()*(9^2)/4*U27^3)/1000)*V51</f>
        <v>270.0302528158707</v>
      </c>
      <c r="AA51" s="269">
        <f t="shared" si="23"/>
        <v>1051.1885058989385</v>
      </c>
      <c r="AB51" s="261">
        <f t="shared" si="24"/>
        <v>1309.5882516225397</v>
      </c>
      <c r="AC51" s="270">
        <f>(0.14*(0.5*1.225*PI()*(10.4^2)/4*U31^3)/1000)*V51</f>
        <v>359.78851908443164</v>
      </c>
    </row>
    <row r="52" spans="1:29" ht="13.5" thickBot="1">
      <c r="A52" s="351" t="s">
        <v>154</v>
      </c>
      <c r="B52" s="356"/>
      <c r="C52" s="272">
        <f aca="true" t="shared" si="27" ref="C52:I52">SUM(C3:C51)</f>
        <v>375.17818802263264</v>
      </c>
      <c r="D52" s="273">
        <f t="shared" si="27"/>
        <v>1339.5246447948746</v>
      </c>
      <c r="E52" s="272">
        <f t="shared" si="27"/>
        <v>1952.7442266363162</v>
      </c>
      <c r="F52" s="273">
        <f t="shared" si="27"/>
        <v>4339.070111717292</v>
      </c>
      <c r="G52" s="272">
        <f t="shared" si="27"/>
        <v>3097.510220615506</v>
      </c>
      <c r="H52" s="273">
        <f t="shared" si="27"/>
        <v>3858.9301266473303</v>
      </c>
      <c r="I52" s="272">
        <f t="shared" si="27"/>
        <v>4458.821376806094</v>
      </c>
      <c r="J52" s="20"/>
      <c r="K52" s="263">
        <f t="shared" si="13"/>
        <v>24.5</v>
      </c>
      <c r="L52" s="257">
        <v>0</v>
      </c>
      <c r="M52" s="264">
        <f>(0.35*(0.5*1.225*PI()*(2^2)/4*K29^3)/1000)*L52</f>
        <v>0</v>
      </c>
      <c r="N52" s="259">
        <f>(0.246*(0.5*1.225*(14.52)*K31^3)/1000)*L52</f>
        <v>0</v>
      </c>
      <c r="O52" s="264">
        <f>(0.255*(0.5*1.225*PI()*(7^2)/4*K27^3)/1000)*L52</f>
        <v>0</v>
      </c>
      <c r="P52" s="259">
        <f>(0.2228*(0.5*1.225*PI()*(9^2)/4*K27^3)/1000)*L52</f>
        <v>0</v>
      </c>
      <c r="Q52" s="265">
        <f t="shared" si="19"/>
        <v>0</v>
      </c>
      <c r="R52" s="261">
        <f t="shared" si="20"/>
        <v>0</v>
      </c>
      <c r="S52" s="266">
        <f>(0.14*(0.5*1.225*PI()*(10.4^2)/4*K31^3)/1000)*L52</f>
        <v>0</v>
      </c>
      <c r="T52" s="20"/>
      <c r="U52" s="267">
        <f t="shared" si="15"/>
        <v>24.5</v>
      </c>
      <c r="V52" s="257">
        <v>0</v>
      </c>
      <c r="W52" s="268">
        <f>(0.35*(0.5*1.225*PI()*(2^2)/4*U29^3)/1000)*V52</f>
        <v>0</v>
      </c>
      <c r="X52" s="259">
        <f>(0.246*(0.5*1.225*(14.52)*U31^3)/1000)*V52</f>
        <v>0</v>
      </c>
      <c r="Y52" s="268">
        <f>(0.255*(0.5*1.225*PI()*(7^2)/4*U27^3)/1000)*V52</f>
        <v>0</v>
      </c>
      <c r="Z52" s="259">
        <f>(0.2228*(0.5*1.225*PI()*(9^2)/4*U27^3)/1000)*V52</f>
        <v>0</v>
      </c>
      <c r="AA52" s="269">
        <f t="shared" si="23"/>
        <v>0</v>
      </c>
      <c r="AB52" s="261">
        <f t="shared" si="24"/>
        <v>0</v>
      </c>
      <c r="AC52" s="270">
        <f>(0.14*(0.5*1.225*PI()*(10.4^2)/4*U31^3)/1000)*V52</f>
        <v>0</v>
      </c>
    </row>
    <row r="53" spans="2:29" ht="13.5" thickTop="1">
      <c r="B53" s="274"/>
      <c r="C53" s="275"/>
      <c r="D53" s="275"/>
      <c r="E53" s="275"/>
      <c r="F53" s="275"/>
      <c r="G53" s="275"/>
      <c r="H53" s="275"/>
      <c r="I53" s="275"/>
      <c r="J53" s="20"/>
      <c r="K53" s="263">
        <f t="shared" si="13"/>
        <v>25</v>
      </c>
      <c r="L53" s="257">
        <v>0</v>
      </c>
      <c r="M53" s="264">
        <f>(0.35*(0.5*1.225*PI()*(2^2)/4*K29^3)/1000)*L53</f>
        <v>0</v>
      </c>
      <c r="N53" s="259">
        <f>(0.246*(0.5*1.225*(14.52)*K31^3)/1000)*L53</f>
        <v>0</v>
      </c>
      <c r="O53" s="264">
        <f>(0.255*(0.5*1.225*PI()*(7^2)/4*K27^3)/1000)*L53</f>
        <v>0</v>
      </c>
      <c r="P53" s="259">
        <f>(0.2228*(0.5*1.225*PI()*(9^2)/4*K27^3)/1000)*L53</f>
        <v>0</v>
      </c>
      <c r="Q53" s="265">
        <f t="shared" si="19"/>
        <v>0</v>
      </c>
      <c r="R53" s="261">
        <f t="shared" si="20"/>
        <v>0</v>
      </c>
      <c r="S53" s="266">
        <f>(0.14*(0.5*1.225*PI()*(10.4^2)/4*K31^3)/1000)*L53</f>
        <v>0</v>
      </c>
      <c r="T53" s="20"/>
      <c r="U53" s="267">
        <f t="shared" si="15"/>
        <v>25</v>
      </c>
      <c r="V53" s="257">
        <v>13</v>
      </c>
      <c r="W53" s="268">
        <f>(0.35*(0.5*1.225*PI()*(2^2)/4*U29^3)/1000)*V53</f>
        <v>19.235231580161305</v>
      </c>
      <c r="X53" s="259">
        <f>(0.246*(0.5*1.225*(14.52)*U31^3)/1000)*V53</f>
        <v>78.043237272</v>
      </c>
      <c r="Y53" s="268">
        <f>(0.255*(0.5*1.225*PI()*(7^2)/4*U27^3)/1000)*V53</f>
        <v>135.02659787067805</v>
      </c>
      <c r="Z53" s="259">
        <f>(0.2228*(0.5*1.225*PI()*(9^2)/4*U27^3)/1000)*V53</f>
        <v>195.02184925590663</v>
      </c>
      <c r="AA53" s="269">
        <f t="shared" si="23"/>
        <v>858.0997028546242</v>
      </c>
      <c r="AB53" s="261">
        <f t="shared" si="24"/>
        <v>1069.0349858974264</v>
      </c>
      <c r="AC53" s="270">
        <f>(0.14*(0.5*1.225*PI()*(10.4^2)/4*U31^3)/1000)*V53</f>
        <v>259.8472637832006</v>
      </c>
    </row>
    <row r="54" spans="1:29" ht="12.75">
      <c r="A54" s="170"/>
      <c r="B54" s="170"/>
      <c r="C54" s="15"/>
      <c r="D54" s="15"/>
      <c r="E54" s="15"/>
      <c r="F54" s="15"/>
      <c r="G54" s="15"/>
      <c r="H54" s="15"/>
      <c r="I54" s="15"/>
      <c r="J54" s="20"/>
      <c r="K54" s="263">
        <f t="shared" si="13"/>
        <v>25.5</v>
      </c>
      <c r="L54" s="257">
        <v>0</v>
      </c>
      <c r="M54" s="264">
        <f>(0.35*(0.5*1.225*PI()*(2^2)/4*K29^3)/1000)*L54</f>
        <v>0</v>
      </c>
      <c r="N54" s="259">
        <f>(0.246*(0.5*1.225*(14.52)*K31^3)/1000)*L54</f>
        <v>0</v>
      </c>
      <c r="O54" s="264">
        <f>(0.255*(0.5*1.225*PI()*(7^2)/4*K27^3)/1000)*L54</f>
        <v>0</v>
      </c>
      <c r="P54" s="259">
        <f>(0.2228*(0.5*1.225*PI()*(9^2)/4*K27^3)/1000)*L54</f>
        <v>0</v>
      </c>
      <c r="Q54" s="265">
        <f t="shared" si="19"/>
        <v>0</v>
      </c>
      <c r="R54" s="261">
        <f t="shared" si="20"/>
        <v>0</v>
      </c>
      <c r="S54" s="266">
        <f>(0.14*(0.5*1.225*PI()*(10.4^2)/4*K31^3)/1000)*L54</f>
        <v>0</v>
      </c>
      <c r="T54" s="20"/>
      <c r="U54" s="267">
        <f t="shared" si="15"/>
        <v>25.5</v>
      </c>
      <c r="V54" s="257">
        <v>0</v>
      </c>
      <c r="W54" s="268">
        <f>(0.35*(0.5*1.225*PI()*(2^2)/4*U29^3)/1000)*V54</f>
        <v>0</v>
      </c>
      <c r="X54" s="259">
        <f>(0.246*(0.5*1.225*(14.52)*U31^3)/1000)*V54</f>
        <v>0</v>
      </c>
      <c r="Y54" s="268">
        <f>(0.255*(0.5*1.225*PI()*(7^2)/4*U27^3)/1000)*V54</f>
        <v>0</v>
      </c>
      <c r="Z54" s="259">
        <f>(0.2228*(0.5*1.225*PI()*(9^2)/4*U27^3)/1000)*V54</f>
        <v>0</v>
      </c>
      <c r="AA54" s="269">
        <f t="shared" si="23"/>
        <v>0</v>
      </c>
      <c r="AB54" s="261">
        <f t="shared" si="24"/>
        <v>0</v>
      </c>
      <c r="AC54" s="270">
        <f>(0.14*(0.5*1.225*PI()*(10.4^2)/4*U31^3)/1000)*V54</f>
        <v>0</v>
      </c>
    </row>
    <row r="55" spans="1:29" ht="12.75">
      <c r="A55" s="170"/>
      <c r="B55" s="170"/>
      <c r="C55" s="15"/>
      <c r="D55" s="15"/>
      <c r="E55" s="15"/>
      <c r="F55" s="15"/>
      <c r="G55" s="15"/>
      <c r="H55" s="15"/>
      <c r="I55" s="15"/>
      <c r="J55" s="20"/>
      <c r="K55" s="263">
        <f t="shared" si="13"/>
        <v>26</v>
      </c>
      <c r="L55" s="257">
        <v>0</v>
      </c>
      <c r="M55" s="264">
        <f>(0.35*(0.5*1.225*PI()*(2^2)/4*K29^3)/1000)*L55</f>
        <v>0</v>
      </c>
      <c r="N55" s="259">
        <f>(0.246*(0.5*1.225*(14.52)*K31^3)/1000)*L55</f>
        <v>0</v>
      </c>
      <c r="O55" s="264">
        <f>(0.255*(0.5*1.225*PI()*(7^2)/4*K27^3)/1000)*L55</f>
        <v>0</v>
      </c>
      <c r="P55" s="259">
        <f>(0.2228*(0.5*1.225*PI()*(9^2)/4*K27^3)/1000)*L55</f>
        <v>0</v>
      </c>
      <c r="Q55" s="265">
        <f t="shared" si="19"/>
        <v>0</v>
      </c>
      <c r="R55" s="261">
        <f t="shared" si="20"/>
        <v>0</v>
      </c>
      <c r="S55" s="266">
        <f>(0.14*(0.5*1.225*PI()*(10.4^2)/4*K31^3)/1000)*L55</f>
        <v>0</v>
      </c>
      <c r="T55" s="20"/>
      <c r="U55" s="267">
        <f t="shared" si="15"/>
        <v>26</v>
      </c>
      <c r="V55" s="257">
        <v>21</v>
      </c>
      <c r="W55" s="268">
        <f>(0.35*(0.5*1.225*PI()*(2^2)/4*U29^3)/1000)*V55</f>
        <v>31.072297167952875</v>
      </c>
      <c r="X55" s="259">
        <f>(0.246*(0.5*1.225*(14.52)*U31^3)/1000)*V55</f>
        <v>126.069844824</v>
      </c>
      <c r="Y55" s="268">
        <f>(0.255*(0.5*1.225*PI()*(7^2)/4*U27^3)/1000)*V55</f>
        <v>218.11988886801836</v>
      </c>
      <c r="Z55" s="259">
        <f>(0.2228*(0.5*1.225*PI()*(9^2)/4*U27^3)/1000)*V55</f>
        <v>315.03529495184915</v>
      </c>
      <c r="AA55" s="269">
        <f t="shared" si="23"/>
        <v>1559.2426728607034</v>
      </c>
      <c r="AB55" s="261">
        <f t="shared" si="24"/>
        <v>1942.5306444543828</v>
      </c>
      <c r="AC55" s="270">
        <f>(0.14*(0.5*1.225*PI()*(10.4^2)/4*U31^3)/1000)*V55</f>
        <v>419.75327226517027</v>
      </c>
    </row>
    <row r="56" spans="1:29" ht="13.5" thickBot="1">
      <c r="A56" s="170"/>
      <c r="B56" s="170"/>
      <c r="C56" s="15"/>
      <c r="D56" s="15"/>
      <c r="E56" s="15"/>
      <c r="F56" s="15"/>
      <c r="G56" s="15"/>
      <c r="H56" s="15"/>
      <c r="I56" s="15"/>
      <c r="J56" s="20"/>
      <c r="K56" s="263">
        <f t="shared" si="13"/>
        <v>26.5</v>
      </c>
      <c r="L56" s="257">
        <v>1</v>
      </c>
      <c r="M56" s="264">
        <f>(0.35*(0.5*1.225*PI()*(2^2)/4*K29^3)/1000)*L56</f>
        <v>1.4796331984739464</v>
      </c>
      <c r="N56" s="259">
        <f>(0.246*(0.5*1.225*(14.52)*K31^3)/1000)*L56</f>
        <v>6.003325944</v>
      </c>
      <c r="O56" s="264">
        <f>(0.255*(0.5*1.225*PI()*(7^2)/4*K27^3)/1000)*L56</f>
        <v>10.386661374667542</v>
      </c>
      <c r="P56" s="259">
        <f>(0.2228*(0.5*1.225*PI()*(9^2)/4*K27^3)/1000)*L56</f>
        <v>15.001680711992817</v>
      </c>
      <c r="Q56" s="265">
        <f t="shared" si="19"/>
        <v>78.61619043808486</v>
      </c>
      <c r="R56" s="261">
        <f t="shared" si="20"/>
        <v>97.94136713566225</v>
      </c>
      <c r="S56" s="266">
        <f>(0.14*(0.5*1.225*PI()*(10.4^2)/4*K31^3)/1000)*L56</f>
        <v>19.988251060246203</v>
      </c>
      <c r="T56" s="20"/>
      <c r="U56" s="267">
        <f t="shared" si="15"/>
        <v>26.5</v>
      </c>
      <c r="V56" s="257">
        <v>0</v>
      </c>
      <c r="W56" s="268">
        <f>(0.35*(0.5*1.225*PI()*(2^2)/4*U29^3)/1000)*V56</f>
        <v>0</v>
      </c>
      <c r="X56" s="259">
        <f>(0.246*(0.5*1.225*(14.52)*U31^3)/1000)*V56</f>
        <v>0</v>
      </c>
      <c r="Y56" s="268">
        <f>(0.255*(0.5*1.225*PI()*(7^2)/4*U27^3)/1000)*V56</f>
        <v>0</v>
      </c>
      <c r="Z56" s="259">
        <f>(0.2228*(0.5*1.225*PI()*(9^2)/4*U27^3)/1000)*V56</f>
        <v>0</v>
      </c>
      <c r="AA56" s="269">
        <f t="shared" si="23"/>
        <v>0</v>
      </c>
      <c r="AB56" s="261">
        <f t="shared" si="24"/>
        <v>0</v>
      </c>
      <c r="AC56" s="270">
        <f>(0.14*(0.5*1.225*PI()*(10.4^2)/4*U31^3)/1000)*V56</f>
        <v>0</v>
      </c>
    </row>
    <row r="57" spans="1:29" ht="13.5" thickBot="1">
      <c r="A57" s="170"/>
      <c r="B57" s="170"/>
      <c r="C57" s="15"/>
      <c r="D57" s="15"/>
      <c r="E57" s="15"/>
      <c r="F57" s="15"/>
      <c r="G57" s="15"/>
      <c r="H57" s="15"/>
      <c r="I57" s="15"/>
      <c r="J57" s="20"/>
      <c r="K57" s="351" t="s">
        <v>154</v>
      </c>
      <c r="L57" s="352"/>
      <c r="M57" s="276">
        <f>SUM(M3:M56)</f>
        <v>515.1280346947009</v>
      </c>
      <c r="N57" s="273">
        <f aca="true" t="shared" si="28" ref="N57:S57">SUM(N3:N56)</f>
        <v>1934.2310354482497</v>
      </c>
      <c r="O57" s="276">
        <f>SUM(O3:O56)</f>
        <v>2792.2871185626714</v>
      </c>
      <c r="P57" s="273">
        <f>SUM(P3:P56)</f>
        <v>5626.24882588083</v>
      </c>
      <c r="Q57" s="276">
        <f t="shared" si="28"/>
        <v>6133.847701552558</v>
      </c>
      <c r="R57" s="273">
        <f t="shared" si="28"/>
        <v>7641.650229352324</v>
      </c>
      <c r="S57" s="276">
        <f t="shared" si="28"/>
        <v>6438.447672990825</v>
      </c>
      <c r="T57" s="20"/>
      <c r="U57" s="267">
        <f t="shared" si="15"/>
        <v>27</v>
      </c>
      <c r="V57" s="257">
        <v>16</v>
      </c>
      <c r="W57" s="268">
        <f>(0.35*(0.5*1.225*PI()*(2^2)/4*U29^3)/1000)*V57</f>
        <v>23.674131175583142</v>
      </c>
      <c r="X57" s="259">
        <f>(0.246*(0.5*1.225*(14.52)*U31^3)/1000)*V57</f>
        <v>96.053215104</v>
      </c>
      <c r="Y57" s="268">
        <f>(0.255*(0.5*1.225*PI()*(7^2)/4*U27^3)/1000)*V57</f>
        <v>166.18658199468067</v>
      </c>
      <c r="Z57" s="259">
        <f>(0.2228*(0.5*1.225*PI()*(9^2)/4*U27^3)/1000)*V57</f>
        <v>240.02689139188507</v>
      </c>
      <c r="AA57" s="269">
        <f t="shared" si="23"/>
        <v>1330.4104527783438</v>
      </c>
      <c r="AB57" s="261">
        <f aca="true" t="shared" si="29" ref="AB57:AB75">(0.14*(0.5*1.225*PI()*(10.4^2)/4*U57^3)/1000)*V57</f>
        <v>2294.0451639581693</v>
      </c>
      <c r="AC57" s="270">
        <f>(0.14*(0.5*1.225*PI()*(10.4^2)/4*U31^3)/1000)*V57</f>
        <v>319.81201696393924</v>
      </c>
    </row>
    <row r="58" spans="1:29" ht="13.5" thickTop="1">
      <c r="A58" s="170"/>
      <c r="B58" s="170"/>
      <c r="C58" s="15"/>
      <c r="D58" s="15"/>
      <c r="E58" s="15"/>
      <c r="F58" s="15"/>
      <c r="G58" s="15"/>
      <c r="H58" s="15"/>
      <c r="I58" s="15"/>
      <c r="J58" s="20"/>
      <c r="K58" s="277"/>
      <c r="L58" s="278"/>
      <c r="M58" s="279"/>
      <c r="N58" s="279"/>
      <c r="O58" s="279"/>
      <c r="P58" s="279"/>
      <c r="Q58" s="279"/>
      <c r="R58" s="279"/>
      <c r="S58" s="279"/>
      <c r="T58" s="20"/>
      <c r="U58" s="267">
        <f t="shared" si="15"/>
        <v>27.5</v>
      </c>
      <c r="V58" s="257">
        <v>0</v>
      </c>
      <c r="W58" s="268">
        <f>(0.35*(0.5*1.225*PI()*(2^2)/4*U29^3)/1000)*V58</f>
        <v>0</v>
      </c>
      <c r="X58" s="259">
        <f>(0.246*(0.5*1.225*(14.52)*U31^3)/1000)*V58</f>
        <v>0</v>
      </c>
      <c r="Y58" s="268">
        <f>(0.255*(0.5*1.225*PI()*(7^2)/4*U27^3)/1000)*V58</f>
        <v>0</v>
      </c>
      <c r="Z58" s="259">
        <f>(0.2228*(0.5*1.225*PI()*(9^2)/4*U27^3)/1000)*V58</f>
        <v>0</v>
      </c>
      <c r="AA58" s="269">
        <f t="shared" si="23"/>
        <v>0</v>
      </c>
      <c r="AB58" s="261">
        <f t="shared" si="29"/>
        <v>0</v>
      </c>
      <c r="AC58" s="270">
        <f>(0.14*(0.5*1.225*PI()*(10.4^2)/4*U31^3)/1000)*V58</f>
        <v>0</v>
      </c>
    </row>
    <row r="59" spans="1:29" ht="12.75">
      <c r="A59" s="170"/>
      <c r="B59" s="170"/>
      <c r="C59" s="15"/>
      <c r="D59" s="15"/>
      <c r="E59" s="15"/>
      <c r="F59" s="15"/>
      <c r="G59" s="15"/>
      <c r="H59" s="15"/>
      <c r="I59" s="15"/>
      <c r="J59" s="20"/>
      <c r="K59" s="170"/>
      <c r="L59" s="15"/>
      <c r="M59" s="280"/>
      <c r="N59" s="280"/>
      <c r="O59" s="280"/>
      <c r="P59" s="280"/>
      <c r="Q59" s="280"/>
      <c r="R59" s="280"/>
      <c r="S59" s="280"/>
      <c r="T59" s="20"/>
      <c r="U59" s="267">
        <f t="shared" si="15"/>
        <v>28</v>
      </c>
      <c r="V59" s="257">
        <v>0</v>
      </c>
      <c r="W59" s="268">
        <f>(0.35*(0.5*1.225*PI()*(2^2)/4*U29^3)/1000)*V59</f>
        <v>0</v>
      </c>
      <c r="X59" s="259">
        <f>(0.246*(0.5*1.225*(14.52)*U31^3)/1000)*V59</f>
        <v>0</v>
      </c>
      <c r="Y59" s="268">
        <f>(0.255*(0.5*1.225*PI()*(7^2)/4*U27^3)/1000)*V59</f>
        <v>0</v>
      </c>
      <c r="Z59" s="259">
        <f>(0.2228*(0.5*1.225*PI()*(9^2)/4*U27^3)/1000)*V59</f>
        <v>0</v>
      </c>
      <c r="AA59" s="269">
        <f t="shared" si="23"/>
        <v>0</v>
      </c>
      <c r="AB59" s="261">
        <f t="shared" si="29"/>
        <v>0</v>
      </c>
      <c r="AC59" s="270">
        <f>(0.14*(0.5*1.225*PI()*(10.4^2)/4*U31^3)/1000)*V59</f>
        <v>0</v>
      </c>
    </row>
    <row r="60" spans="1:29" ht="12.75">
      <c r="A60" s="170"/>
      <c r="B60" s="170"/>
      <c r="C60" s="15"/>
      <c r="D60" s="15"/>
      <c r="E60" s="15"/>
      <c r="F60" s="15"/>
      <c r="G60" s="15"/>
      <c r="H60" s="15"/>
      <c r="I60" s="15"/>
      <c r="J60" s="20"/>
      <c r="K60" s="170"/>
      <c r="L60" s="15"/>
      <c r="M60" s="280"/>
      <c r="N60" s="280"/>
      <c r="O60" s="280"/>
      <c r="P60" s="280"/>
      <c r="Q60" s="280"/>
      <c r="R60" s="280"/>
      <c r="S60" s="280"/>
      <c r="T60" s="20"/>
      <c r="U60" s="267">
        <f t="shared" si="15"/>
        <v>28.5</v>
      </c>
      <c r="V60" s="257">
        <v>12</v>
      </c>
      <c r="W60" s="268">
        <f>(0.35*(0.5*1.225*PI()*(2^2)/4*U29^3)/1000)*V60</f>
        <v>17.755598381687356</v>
      </c>
      <c r="X60" s="259">
        <f>(0.246*(0.5*1.225*(14.52)*U31^3)/1000)*V60</f>
        <v>72.039911328</v>
      </c>
      <c r="Y60" s="268">
        <f>(0.255*(0.5*1.225*PI()*(7^2)/4*U27^3)/1000)*V60</f>
        <v>124.6399364960105</v>
      </c>
      <c r="Z60" s="259">
        <f>(0.2228*(0.5*1.225*PI()*(9^2)/4*U27^3)/1000)*V60</f>
        <v>180.0201685439138</v>
      </c>
      <c r="AA60" s="269">
        <f t="shared" si="23"/>
        <v>1173.5191995378937</v>
      </c>
      <c r="AB60" s="261">
        <f t="shared" si="29"/>
        <v>2023.51540375374</v>
      </c>
      <c r="AC60" s="270">
        <f>(0.14*(0.5*1.225*PI()*(10.4^2)/4*U31^3)/1000)*V60</f>
        <v>239.85901272295445</v>
      </c>
    </row>
    <row r="61" spans="1:29" ht="12.75">
      <c r="A61" s="170"/>
      <c r="B61" s="170"/>
      <c r="C61" s="15"/>
      <c r="D61" s="15"/>
      <c r="E61" s="15"/>
      <c r="F61" s="15"/>
      <c r="G61" s="15"/>
      <c r="H61" s="15"/>
      <c r="I61" s="15"/>
      <c r="J61" s="20"/>
      <c r="K61" s="170"/>
      <c r="L61" s="15"/>
      <c r="M61" s="280"/>
      <c r="N61" s="280"/>
      <c r="O61" s="280"/>
      <c r="P61" s="280"/>
      <c r="Q61" s="280"/>
      <c r="R61" s="280"/>
      <c r="S61" s="280"/>
      <c r="T61" s="20"/>
      <c r="U61" s="267">
        <f t="shared" si="15"/>
        <v>29</v>
      </c>
      <c r="V61" s="257">
        <v>0</v>
      </c>
      <c r="W61" s="268">
        <f>(0.35*(0.5*1.225*PI()*(2^2)/4*U29^3)/1000)*V61</f>
        <v>0</v>
      </c>
      <c r="X61" s="259">
        <f>(0.246*(0.5*1.225*(14.52)*U61^3)/1000)*V61</f>
        <v>0</v>
      </c>
      <c r="Y61" s="268">
        <f>(0.255*(0.5*1.225*PI()*(7^2)/4*U27^3)/1000)*V61</f>
        <v>0</v>
      </c>
      <c r="Z61" s="259">
        <f>(0.2228*(0.5*1.225*PI()*(9^2)/4*U27^3)/1000)*V61</f>
        <v>0</v>
      </c>
      <c r="AA61" s="269">
        <f t="shared" si="23"/>
        <v>0</v>
      </c>
      <c r="AB61" s="261">
        <f t="shared" si="29"/>
        <v>0</v>
      </c>
      <c r="AC61" s="270">
        <f>(0.14*(0.5*1.225*PI()*(10.4^2)/4*U31^3)/1000)*V61</f>
        <v>0</v>
      </c>
    </row>
    <row r="62" spans="1:29" ht="12.75">
      <c r="A62" s="170"/>
      <c r="B62" s="170"/>
      <c r="C62" s="15"/>
      <c r="D62" s="15"/>
      <c r="E62" s="15"/>
      <c r="F62" s="15"/>
      <c r="G62" s="15"/>
      <c r="H62" s="15"/>
      <c r="I62" s="15"/>
      <c r="J62" s="20"/>
      <c r="K62" s="170"/>
      <c r="L62" s="15"/>
      <c r="M62" s="280"/>
      <c r="N62" s="280"/>
      <c r="O62" s="280"/>
      <c r="P62" s="280"/>
      <c r="Q62" s="280"/>
      <c r="R62" s="280"/>
      <c r="S62" s="280"/>
      <c r="T62" s="20"/>
      <c r="U62" s="267">
        <f t="shared" si="15"/>
        <v>29.5</v>
      </c>
      <c r="V62" s="257">
        <v>0</v>
      </c>
      <c r="W62" s="268">
        <f>(0.35*(0.5*1.225*PI()*(2^2)/4*U29^3)/1000)*V62</f>
        <v>0</v>
      </c>
      <c r="X62" s="259">
        <f>(0.246*(0.5*1.225*(14.52)*U31^3)/1000)*V62</f>
        <v>0</v>
      </c>
      <c r="Y62" s="268">
        <f>(0.255*(0.5*1.225*PI()*(7^2)/4*U27^3)/1000)*V62</f>
        <v>0</v>
      </c>
      <c r="Z62" s="259">
        <f>(0.2228*(0.5*1.225*PI()*(9^2)/4*U27^3)/1000)*V62</f>
        <v>0</v>
      </c>
      <c r="AA62" s="269">
        <f t="shared" si="23"/>
        <v>0</v>
      </c>
      <c r="AB62" s="261">
        <f t="shared" si="29"/>
        <v>0</v>
      </c>
      <c r="AC62" s="270">
        <f>(0.14*(0.5*1.225*PI()*(10.4^2)/4*U31^3)/1000)*V62</f>
        <v>0</v>
      </c>
    </row>
    <row r="63" spans="1:29" ht="12.75">
      <c r="A63" s="170"/>
      <c r="B63" s="170"/>
      <c r="C63" s="15"/>
      <c r="D63" s="15"/>
      <c r="E63" s="15"/>
      <c r="F63" s="15"/>
      <c r="G63" s="15"/>
      <c r="H63" s="15"/>
      <c r="I63" s="15"/>
      <c r="J63" s="20"/>
      <c r="K63" s="170"/>
      <c r="L63" s="15"/>
      <c r="M63" s="280"/>
      <c r="N63" s="280"/>
      <c r="O63" s="280"/>
      <c r="P63" s="280"/>
      <c r="Q63" s="280"/>
      <c r="R63" s="280"/>
      <c r="S63" s="280"/>
      <c r="T63" s="20"/>
      <c r="U63" s="267">
        <f t="shared" si="15"/>
        <v>30</v>
      </c>
      <c r="V63" s="257">
        <v>4</v>
      </c>
      <c r="W63" s="268">
        <f>(0.35*(0.5*1.225*PI()*(2^2)/4*U29^3)/1000)*V63</f>
        <v>5.9185327938957855</v>
      </c>
      <c r="X63" s="259">
        <f>(0.246*(0.5*1.225*(14.52)*U31^3)/1000)*V63</f>
        <v>24.013303776</v>
      </c>
      <c r="Y63" s="268">
        <f>(0.255*(0.5*1.225*PI()*(7^2)/4*U27^3)/1000)*V63</f>
        <v>41.546645498670166</v>
      </c>
      <c r="Z63" s="259">
        <f>(0.2228*(0.5*1.225*PI()*(9^2)/4*U27^3)/1000)*V63</f>
        <v>60.00672284797127</v>
      </c>
      <c r="AA63" s="269">
        <f t="shared" si="23"/>
        <v>456.2450112408587</v>
      </c>
      <c r="AB63" s="261">
        <f t="shared" si="29"/>
        <v>786.709589834763</v>
      </c>
      <c r="AC63" s="270">
        <f>(0.14*(0.5*1.225*PI()*(10.4^2)/4*U31^3)/1000)*V63</f>
        <v>79.95300424098481</v>
      </c>
    </row>
    <row r="64" spans="1:29" ht="12.75">
      <c r="A64" s="170"/>
      <c r="B64" s="170"/>
      <c r="C64" s="15"/>
      <c r="D64" s="15"/>
      <c r="E64" s="15"/>
      <c r="F64" s="15"/>
      <c r="G64" s="15"/>
      <c r="H64" s="15"/>
      <c r="I64" s="15"/>
      <c r="J64" s="20"/>
      <c r="K64" s="170"/>
      <c r="L64" s="15"/>
      <c r="M64" s="280"/>
      <c r="N64" s="280"/>
      <c r="O64" s="280"/>
      <c r="P64" s="280"/>
      <c r="Q64" s="280"/>
      <c r="R64" s="280"/>
      <c r="S64" s="280"/>
      <c r="T64" s="20"/>
      <c r="U64" s="267">
        <f t="shared" si="15"/>
        <v>30.5</v>
      </c>
      <c r="V64" s="257">
        <v>0</v>
      </c>
      <c r="W64" s="268">
        <f>(0.35*(0.5*1.225*PI()*(2^2)/4*U29^3)/1000)*V64</f>
        <v>0</v>
      </c>
      <c r="X64" s="259">
        <f>(0.246*(0.5*1.225*(14.52)*U31^3)/1000)*V64</f>
        <v>0</v>
      </c>
      <c r="Y64" s="268">
        <f>(0.255*(0.5*1.225*PI()*(7^2)/4*U27^3)/1000)*V64</f>
        <v>0</v>
      </c>
      <c r="Z64" s="259">
        <f>(0.2228*(0.5*1.225*PI()*(9^2)/4*U27^3)/1000)*V64</f>
        <v>0</v>
      </c>
      <c r="AA64" s="269">
        <f t="shared" si="23"/>
        <v>0</v>
      </c>
      <c r="AB64" s="261">
        <f t="shared" si="29"/>
        <v>0</v>
      </c>
      <c r="AC64" s="270">
        <f>(0.14*(0.5*1.225*PI()*(10.4^2)/4*U31^3)/1000)*V64</f>
        <v>0</v>
      </c>
    </row>
    <row r="65" spans="1:29" ht="12.75">
      <c r="A65" s="170"/>
      <c r="B65" s="170"/>
      <c r="C65" s="15"/>
      <c r="D65" s="15"/>
      <c r="E65" s="15"/>
      <c r="F65" s="15"/>
      <c r="G65" s="15"/>
      <c r="H65" s="15"/>
      <c r="I65" s="15"/>
      <c r="J65" s="20"/>
      <c r="K65" s="170"/>
      <c r="L65" s="15"/>
      <c r="M65" s="280"/>
      <c r="N65" s="280"/>
      <c r="O65" s="280"/>
      <c r="P65" s="280"/>
      <c r="Q65" s="280"/>
      <c r="R65" s="280"/>
      <c r="S65" s="280"/>
      <c r="T65" s="20"/>
      <c r="U65" s="267">
        <f t="shared" si="15"/>
        <v>31</v>
      </c>
      <c r="V65" s="257">
        <v>7</v>
      </c>
      <c r="W65" s="268">
        <f>(0.35*(0.5*1.225*PI()*(2^2)/4*U29^3)/1000)*V65</f>
        <v>10.357432389317625</v>
      </c>
      <c r="X65" s="259">
        <f>(0.246*(0.5*1.225*(14.52)*U31^3)/1000)*V65</f>
        <v>42.023281608000005</v>
      </c>
      <c r="Y65" s="268">
        <f>(0.255*(0.5*1.225*PI()*(7^2)/4*U27^3)/1000)*V65</f>
        <v>72.70662962267279</v>
      </c>
      <c r="Z65" s="259">
        <f>(0.2228*(0.5*1.225*PI()*(9^2)/4*U27^3)/1000)*V65</f>
        <v>105.01176498394972</v>
      </c>
      <c r="AA65" s="269">
        <f t="shared" si="23"/>
        <v>880.962647306805</v>
      </c>
      <c r="AB65" s="261">
        <f t="shared" si="29"/>
        <v>1519.0560901423335</v>
      </c>
      <c r="AC65" s="270">
        <f>(0.14*(0.5*1.225*PI()*(10.4^2)/4*U31^3)/1000)*V65</f>
        <v>139.91775742172342</v>
      </c>
    </row>
    <row r="66" spans="1:29" ht="12.75">
      <c r="A66" s="170"/>
      <c r="B66" s="170"/>
      <c r="C66" s="15"/>
      <c r="D66" s="15"/>
      <c r="E66" s="15"/>
      <c r="F66" s="15"/>
      <c r="G66" s="15"/>
      <c r="H66" s="15"/>
      <c r="I66" s="15"/>
      <c r="J66" s="20"/>
      <c r="K66" s="170"/>
      <c r="L66" s="15"/>
      <c r="M66" s="280"/>
      <c r="N66" s="280"/>
      <c r="O66" s="280"/>
      <c r="P66" s="280"/>
      <c r="Q66" s="280"/>
      <c r="R66" s="280"/>
      <c r="S66" s="280"/>
      <c r="T66" s="20"/>
      <c r="U66" s="267">
        <f t="shared" si="15"/>
        <v>31.5</v>
      </c>
      <c r="V66" s="257">
        <v>0</v>
      </c>
      <c r="W66" s="268">
        <f>(0.35*(0.5*1.225*PI()*(2^2)/4*U29^3)/1000)*V66</f>
        <v>0</v>
      </c>
      <c r="X66" s="259">
        <f>(0.246*(0.5*1.225*(14.52)*U31^3)/1000)*V66</f>
        <v>0</v>
      </c>
      <c r="Y66" s="268">
        <f>(0.255*(0.5*1.225*PI()*(7^2)/4*U27^3)/1000)*V66</f>
        <v>0</v>
      </c>
      <c r="Z66" s="259">
        <f>(0.2228*(0.5*1.225*PI()*(9^2)/4*U27^3)/1000)*V66</f>
        <v>0</v>
      </c>
      <c r="AA66" s="269">
        <f t="shared" si="23"/>
        <v>0</v>
      </c>
      <c r="AB66" s="261">
        <f t="shared" si="29"/>
        <v>0</v>
      </c>
      <c r="AC66" s="270">
        <f>(0.14*(0.5*1.225*PI()*(10.4^2)/4*U31^3)/1000)*V66</f>
        <v>0</v>
      </c>
    </row>
    <row r="67" spans="1:29" ht="12.75">
      <c r="A67" s="170"/>
      <c r="B67" s="170"/>
      <c r="C67" s="15"/>
      <c r="D67" s="15"/>
      <c r="E67" s="15"/>
      <c r="F67" s="15"/>
      <c r="G67" s="15"/>
      <c r="H67" s="15"/>
      <c r="I67" s="15"/>
      <c r="J67" s="20"/>
      <c r="K67" s="170"/>
      <c r="L67" s="15"/>
      <c r="M67" s="280"/>
      <c r="N67" s="280"/>
      <c r="O67" s="280"/>
      <c r="P67" s="280"/>
      <c r="Q67" s="280"/>
      <c r="R67" s="280"/>
      <c r="S67" s="280"/>
      <c r="T67" s="20"/>
      <c r="U67" s="267">
        <f t="shared" si="15"/>
        <v>32</v>
      </c>
      <c r="V67" s="257">
        <v>5</v>
      </c>
      <c r="W67" s="268">
        <f>(0.35*(0.5*1.225*PI()*(2^2)/4*U29^3)/1000)*V67</f>
        <v>7.398165992369732</v>
      </c>
      <c r="X67" s="259">
        <f>(0.246*(0.5*1.225*(14.52)*U31^3)/1000)*V67</f>
        <v>30.01662972</v>
      </c>
      <c r="Y67" s="268">
        <f>(0.255*(0.5*1.225*PI()*(7^2)/4*U27^3)/1000)*V67</f>
        <v>51.933306873337706</v>
      </c>
      <c r="Z67" s="259">
        <f>(0.2228*(0.5*1.225*PI()*(9^2)/4*U27^3)/1000)*V67</f>
        <v>75.00840355996408</v>
      </c>
      <c r="AA67" s="269">
        <f t="shared" si="23"/>
        <v>692.1405800157618</v>
      </c>
      <c r="AB67" s="261">
        <f t="shared" si="29"/>
        <v>1193.4675851715517</v>
      </c>
      <c r="AC67" s="270">
        <f>(0.14*(0.5*1.225*PI()*(10.4^2)/4*U31^3)/1000)*V67</f>
        <v>99.94125530123101</v>
      </c>
    </row>
    <row r="68" spans="1:29" ht="12.75">
      <c r="A68" s="170"/>
      <c r="B68" s="170"/>
      <c r="C68" s="15"/>
      <c r="D68" s="15"/>
      <c r="E68" s="15"/>
      <c r="F68" s="15"/>
      <c r="G68" s="15"/>
      <c r="H68" s="15"/>
      <c r="I68" s="15"/>
      <c r="J68" s="20"/>
      <c r="K68" s="170"/>
      <c r="L68" s="15"/>
      <c r="M68" s="280"/>
      <c r="N68" s="280"/>
      <c r="O68" s="280"/>
      <c r="P68" s="280"/>
      <c r="Q68" s="280"/>
      <c r="R68" s="280"/>
      <c r="S68" s="280"/>
      <c r="T68" s="20"/>
      <c r="U68" s="267">
        <f t="shared" si="15"/>
        <v>32.5</v>
      </c>
      <c r="V68" s="257">
        <v>0</v>
      </c>
      <c r="W68" s="268">
        <f>(0.35*(0.5*1.225*PI()*(2^2)/4*U29^3)/1000)*V68</f>
        <v>0</v>
      </c>
      <c r="X68" s="259">
        <f>(0.246*(0.5*1.225*(14.52)*U31^3)/1000)*V68</f>
        <v>0</v>
      </c>
      <c r="Y68" s="268">
        <f>(0.255*(0.5*1.225*PI()*(7^2)/4*U27^3)/1000)*V68</f>
        <v>0</v>
      </c>
      <c r="Z68" s="259">
        <f>(0.2228*(0.5*1.225*PI()*(9^2)/4*U27^3)/1000)*V68</f>
        <v>0</v>
      </c>
      <c r="AA68" s="269">
        <f t="shared" si="23"/>
        <v>0</v>
      </c>
      <c r="AB68" s="261">
        <f t="shared" si="29"/>
        <v>0</v>
      </c>
      <c r="AC68" s="270">
        <f>(0.14*(0.5*1.225*PI()*(10.4^2)/4*U31^3)/1000)*V68</f>
        <v>0</v>
      </c>
    </row>
    <row r="69" spans="1:29" ht="12.75">
      <c r="A69" s="170"/>
      <c r="B69" s="170"/>
      <c r="C69" s="15"/>
      <c r="D69" s="15"/>
      <c r="E69" s="15"/>
      <c r="F69" s="15"/>
      <c r="G69" s="15"/>
      <c r="H69" s="15"/>
      <c r="I69" s="15"/>
      <c r="J69" s="20"/>
      <c r="K69" s="170"/>
      <c r="L69" s="15"/>
      <c r="M69" s="280"/>
      <c r="N69" s="280"/>
      <c r="O69" s="280"/>
      <c r="P69" s="280"/>
      <c r="Q69" s="280"/>
      <c r="R69" s="280"/>
      <c r="S69" s="280"/>
      <c r="T69" s="20"/>
      <c r="U69" s="267">
        <f aca="true" t="shared" si="30" ref="U69:U75">U68+0.5</f>
        <v>33</v>
      </c>
      <c r="V69" s="257">
        <v>3</v>
      </c>
      <c r="W69" s="268">
        <f>(0.35*(0.5*1.225*PI()*(2^2)/4*U29^3)/1000)*V69</f>
        <v>4.438899595421839</v>
      </c>
      <c r="X69" s="259">
        <f>(0.246*(0.5*1.225*(14.52)*U31^3)/1000)*V69</f>
        <v>18.009977832</v>
      </c>
      <c r="Y69" s="268">
        <f>(0.255*(0.5*1.225*PI()*(7^2)/4*U27^3)/1000)*V69</f>
        <v>31.159984124002627</v>
      </c>
      <c r="Z69" s="259">
        <f>(0.2228*(0.5*1.225*PI()*(9^2)/4*U27^3)/1000)*V69</f>
        <v>45.00504213597845</v>
      </c>
      <c r="AA69" s="269">
        <f t="shared" si="23"/>
        <v>455.4465824711871</v>
      </c>
      <c r="AB69" s="261">
        <f t="shared" si="29"/>
        <v>785.3328480525522</v>
      </c>
      <c r="AC69" s="270">
        <f>(0.14*(0.5*1.225*PI()*(10.4^2)/4*U31^3)/1000)*V69</f>
        <v>59.96475318073861</v>
      </c>
    </row>
    <row r="70" spans="1:29" ht="12.75">
      <c r="A70" s="170"/>
      <c r="B70" s="170"/>
      <c r="C70" s="15"/>
      <c r="D70" s="15"/>
      <c r="E70" s="15"/>
      <c r="F70" s="15"/>
      <c r="G70" s="15"/>
      <c r="H70" s="15"/>
      <c r="I70" s="15"/>
      <c r="J70" s="20"/>
      <c r="K70" s="170"/>
      <c r="L70" s="15"/>
      <c r="M70" s="280"/>
      <c r="N70" s="280"/>
      <c r="O70" s="280"/>
      <c r="P70" s="280"/>
      <c r="Q70" s="280"/>
      <c r="R70" s="280"/>
      <c r="S70" s="280"/>
      <c r="T70" s="20"/>
      <c r="U70" s="267">
        <f t="shared" si="30"/>
        <v>33.5</v>
      </c>
      <c r="V70" s="257">
        <v>0</v>
      </c>
      <c r="W70" s="268">
        <f>(0.35*(0.5*1.225*PI()*(2^2)/4*U29^3)/1000)*V70</f>
        <v>0</v>
      </c>
      <c r="X70" s="259">
        <f>(0.246*(0.5*1.225*(14.52)*U31^3)/1000)*V70</f>
        <v>0</v>
      </c>
      <c r="Y70" s="268">
        <f>(0.255*(0.5*1.225*PI()*(7^2)/4*U27^3)/1000)*V70</f>
        <v>0</v>
      </c>
      <c r="Z70" s="259">
        <f>(0.2228*(0.5*1.225*PI()*(9^2)/4*U27^3)/1000)*V70</f>
        <v>0</v>
      </c>
      <c r="AA70" s="269">
        <f aca="true" t="shared" si="31" ref="AA70:AA75">(0.14*(0.5*1.225*PI()*(7.92^2)/4*U70^3)/1000)*V70</f>
        <v>0</v>
      </c>
      <c r="AB70" s="261">
        <f t="shared" si="29"/>
        <v>0</v>
      </c>
      <c r="AC70" s="270">
        <f>(0.14*(0.5*1.225*PI()*(10.4^2)/4*U31^3)/1000)*V70</f>
        <v>0</v>
      </c>
    </row>
    <row r="71" spans="1:29" ht="12.75">
      <c r="A71" s="170"/>
      <c r="B71" s="170"/>
      <c r="C71" s="15"/>
      <c r="D71" s="15"/>
      <c r="E71" s="15"/>
      <c r="F71" s="15"/>
      <c r="G71" s="15"/>
      <c r="H71" s="15"/>
      <c r="I71" s="15"/>
      <c r="J71" s="20"/>
      <c r="K71" s="170"/>
      <c r="L71" s="15"/>
      <c r="M71" s="280"/>
      <c r="N71" s="280"/>
      <c r="O71" s="280"/>
      <c r="P71" s="280"/>
      <c r="Q71" s="280"/>
      <c r="R71" s="280"/>
      <c r="S71" s="280"/>
      <c r="T71" s="20"/>
      <c r="U71" s="267">
        <f t="shared" si="30"/>
        <v>34</v>
      </c>
      <c r="V71" s="257">
        <v>1</v>
      </c>
      <c r="W71" s="268">
        <f>(0.35*(0.5*1.225*PI()*(2^2)/4*U29^3)/1000)*V71</f>
        <v>1.4796331984739464</v>
      </c>
      <c r="X71" s="259">
        <f>(0.246*(0.5*1.225*(14.52)*U31^3)/1000)*V71</f>
        <v>6.003325944</v>
      </c>
      <c r="Y71" s="268">
        <f>(0.255*(0.5*1.225*PI()*(7^2)/4*U27^3)/1000)*V71</f>
        <v>10.386661374667542</v>
      </c>
      <c r="Z71" s="259">
        <f>(0.2228*(0.5*1.225*PI()*(9^2)/4*U27^3)/1000)*V71</f>
        <v>15.001680711992817</v>
      </c>
      <c r="AA71" s="269">
        <f t="shared" si="31"/>
        <v>166.039388164914</v>
      </c>
      <c r="AB71" s="261">
        <f t="shared" si="29"/>
        <v>286.3040159154216</v>
      </c>
      <c r="AC71" s="270">
        <f>(0.14*(0.5*1.225*PI()*(10.4^2)/4*U31^3)/1000)*V71</f>
        <v>19.988251060246203</v>
      </c>
    </row>
    <row r="72" spans="1:29" ht="12.75">
      <c r="A72" s="170"/>
      <c r="B72" s="15"/>
      <c r="C72" s="15"/>
      <c r="D72" s="15"/>
      <c r="E72" s="15"/>
      <c r="F72" s="15"/>
      <c r="G72" s="15"/>
      <c r="H72" s="15"/>
      <c r="I72" s="15"/>
      <c r="J72" s="20"/>
      <c r="K72" s="170"/>
      <c r="L72" s="15"/>
      <c r="M72" s="280"/>
      <c r="N72" s="280"/>
      <c r="O72" s="280"/>
      <c r="P72" s="280"/>
      <c r="Q72" s="280"/>
      <c r="R72" s="280"/>
      <c r="S72" s="280"/>
      <c r="T72" s="20"/>
      <c r="U72" s="267">
        <f t="shared" si="30"/>
        <v>34.5</v>
      </c>
      <c r="V72" s="257">
        <v>0</v>
      </c>
      <c r="W72" s="268">
        <f>(0.35*(0.5*1.225*PI()*(2^2)/4*U29^3)/1000)*V72</f>
        <v>0</v>
      </c>
      <c r="X72" s="259">
        <f>(0.246*(0.5*1.225*(14.52)*U31^3)/1000)*V72</f>
        <v>0</v>
      </c>
      <c r="Y72" s="268">
        <f>(0.255*(0.5*1.225*PI()*(7^2)/4*U27^3)/1000)*V72</f>
        <v>0</v>
      </c>
      <c r="Z72" s="259">
        <f>(0.2228*(0.5*1.225*PI()*(9^2)/4*U27^3)/1000)*V72</f>
        <v>0</v>
      </c>
      <c r="AA72" s="269">
        <f t="shared" si="31"/>
        <v>0</v>
      </c>
      <c r="AB72" s="261">
        <f t="shared" si="29"/>
        <v>0</v>
      </c>
      <c r="AC72" s="270">
        <f>(0.14*(0.5*1.225*PI()*(10.4^2)/4*U31^3)/1000)*V72</f>
        <v>0</v>
      </c>
    </row>
    <row r="73" spans="1:29" ht="12.75">
      <c r="A73" s="170"/>
      <c r="B73" s="15"/>
      <c r="C73" s="15"/>
      <c r="D73" s="15"/>
      <c r="E73" s="15"/>
      <c r="F73" s="15"/>
      <c r="G73" s="15"/>
      <c r="H73" s="15"/>
      <c r="I73" s="15"/>
      <c r="J73" s="20"/>
      <c r="K73" s="170"/>
      <c r="L73" s="15"/>
      <c r="M73" s="280"/>
      <c r="N73" s="280"/>
      <c r="O73" s="280"/>
      <c r="P73" s="280"/>
      <c r="Q73" s="280"/>
      <c r="R73" s="280"/>
      <c r="S73" s="280"/>
      <c r="T73" s="20"/>
      <c r="U73" s="267">
        <f t="shared" si="30"/>
        <v>35</v>
      </c>
      <c r="V73" s="257">
        <v>0</v>
      </c>
      <c r="W73" s="268">
        <f>(0.35*(0.5*1.225*PI()*(2^2)/4*U29^3)/1000)*V73</f>
        <v>0</v>
      </c>
      <c r="X73" s="259">
        <f>(0.246*(0.5*1.225*(14.52)*U31^3)/1000)*V73</f>
        <v>0</v>
      </c>
      <c r="Y73" s="268">
        <f>(0.255*(0.5*1.225*PI()*(7^2)/4*U27^3)/1000)*V73</f>
        <v>0</v>
      </c>
      <c r="Z73" s="259">
        <f>(0.2228*(0.5*1.225*PI()*(9^2)/4*U27^3)/1000)*V73</f>
        <v>0</v>
      </c>
      <c r="AA73" s="269">
        <f t="shared" si="31"/>
        <v>0</v>
      </c>
      <c r="AB73" s="261">
        <f t="shared" si="29"/>
        <v>0</v>
      </c>
      <c r="AC73" s="270">
        <f>(0.14*(0.5*1.225*PI()*(10.4^2)/4*U31^3)/1000)*V73</f>
        <v>0</v>
      </c>
    </row>
    <row r="74" spans="1:29" ht="12.75">
      <c r="A74" s="170"/>
      <c r="B74" s="15"/>
      <c r="C74" s="15"/>
      <c r="D74" s="15"/>
      <c r="E74" s="15"/>
      <c r="F74" s="15"/>
      <c r="G74" s="15"/>
      <c r="H74" s="15"/>
      <c r="I74" s="15"/>
      <c r="J74" s="20"/>
      <c r="K74" s="170"/>
      <c r="L74" s="15"/>
      <c r="M74" s="280"/>
      <c r="N74" s="280"/>
      <c r="O74" s="280"/>
      <c r="P74" s="280"/>
      <c r="Q74" s="280"/>
      <c r="R74" s="280"/>
      <c r="S74" s="280"/>
      <c r="T74" s="20"/>
      <c r="U74" s="267">
        <f t="shared" si="30"/>
        <v>35.5</v>
      </c>
      <c r="V74" s="257">
        <v>0</v>
      </c>
      <c r="W74" s="268">
        <f>(0.35*(0.5*1.225*PI()*(2^2)/4*U29^3)/1000)*V74</f>
        <v>0</v>
      </c>
      <c r="X74" s="259">
        <f>(0.246*(0.5*1.225*(14.52)*U31^3)/1000)*V74</f>
        <v>0</v>
      </c>
      <c r="Y74" s="268">
        <f>(0.255*(0.5*1.225*PI()*(7^2)/4*U27^3)/1000)*V74</f>
        <v>0</v>
      </c>
      <c r="Z74" s="259">
        <f>(0.2228*(0.5*1.225*PI()*(9^2)/4*U27^3)/1000)*V74</f>
        <v>0</v>
      </c>
      <c r="AA74" s="269">
        <f t="shared" si="31"/>
        <v>0</v>
      </c>
      <c r="AB74" s="261">
        <f t="shared" si="29"/>
        <v>0</v>
      </c>
      <c r="AC74" s="270">
        <f>(0.14*(0.5*1.225*PI()*(10.4^2)/4*U31^3)/1000)*V74</f>
        <v>0</v>
      </c>
    </row>
    <row r="75" spans="1:29" ht="13.5" thickBot="1">
      <c r="A75" s="170"/>
      <c r="B75" s="15"/>
      <c r="C75" s="15"/>
      <c r="D75" s="15"/>
      <c r="E75" s="15"/>
      <c r="F75" s="15"/>
      <c r="G75" s="15"/>
      <c r="H75" s="15"/>
      <c r="I75" s="15"/>
      <c r="J75" s="20"/>
      <c r="K75" s="170"/>
      <c r="L75" s="15"/>
      <c r="M75" s="280"/>
      <c r="N75" s="280"/>
      <c r="O75" s="280"/>
      <c r="P75" s="280"/>
      <c r="Q75" s="280"/>
      <c r="R75" s="280"/>
      <c r="S75" s="280"/>
      <c r="T75" s="20"/>
      <c r="U75" s="267">
        <f t="shared" si="30"/>
        <v>36</v>
      </c>
      <c r="V75" s="257">
        <v>1</v>
      </c>
      <c r="W75" s="268">
        <f>(0.35*(0.5*1.225*PI()*(2^2)/4*U29^3)/1000)*V75</f>
        <v>1.4796331984739464</v>
      </c>
      <c r="X75" s="259">
        <f>(0.246*(0.5*1.225*(14.52)*U31^3)/1000)*V75</f>
        <v>6.003325944</v>
      </c>
      <c r="Y75" s="268">
        <f>(0.255*(0.5*1.225*PI()*(7^2)/4*U27^3)/1000)*V75</f>
        <v>10.386661374667542</v>
      </c>
      <c r="Z75" s="259">
        <f>(0.2228*(0.5*1.225*PI()*(9^2)/4*U27^3)/1000)*V75</f>
        <v>15.001680711992817</v>
      </c>
      <c r="AA75" s="269">
        <f t="shared" si="31"/>
        <v>197.09784485605093</v>
      </c>
      <c r="AB75" s="261">
        <f t="shared" si="29"/>
        <v>339.85854280861764</v>
      </c>
      <c r="AC75" s="270">
        <f>(0.14*(0.5*1.225*PI()*(10.4^2)/4*U31^3)/1000)*V75</f>
        <v>19.988251060246203</v>
      </c>
    </row>
    <row r="76" spans="1:29" ht="13.5" thickBot="1">
      <c r="A76" s="170"/>
      <c r="B76" s="15"/>
      <c r="C76" s="15"/>
      <c r="D76" s="15"/>
      <c r="E76" s="15"/>
      <c r="F76" s="15"/>
      <c r="G76" s="15"/>
      <c r="H76" s="15"/>
      <c r="I76" s="15"/>
      <c r="J76" s="20"/>
      <c r="K76" s="170"/>
      <c r="L76" s="15"/>
      <c r="M76" s="280"/>
      <c r="N76" s="280"/>
      <c r="O76" s="280"/>
      <c r="P76" s="280"/>
      <c r="Q76" s="280"/>
      <c r="R76" s="280"/>
      <c r="S76" s="280"/>
      <c r="T76" s="20"/>
      <c r="U76" s="357" t="s">
        <v>154</v>
      </c>
      <c r="V76" s="358"/>
      <c r="W76" s="281">
        <f>SUM(W3:W75)</f>
        <v>670.3778072177622</v>
      </c>
      <c r="X76" s="285">
        <f aca="true" t="shared" si="32" ref="X76:AC76">SUM(X3:X75)</f>
        <v>2585.7584467233755</v>
      </c>
      <c r="Y76" s="281">
        <f>SUM(Y3:Y75)</f>
        <v>4110.583554661616</v>
      </c>
      <c r="Z76" s="273">
        <f>SUM(Z3:Z75)</f>
        <v>7147.053974778316</v>
      </c>
      <c r="AA76" s="281">
        <f t="shared" si="32"/>
        <v>16392.93817226504</v>
      </c>
      <c r="AB76" s="285">
        <f t="shared" si="32"/>
        <v>22983.4472763347</v>
      </c>
      <c r="AC76" s="286">
        <f t="shared" si="32"/>
        <v>8607.727434023149</v>
      </c>
    </row>
    <row r="77" spans="1:29" ht="13.5" thickTop="1">
      <c r="A77" s="170"/>
      <c r="B77" s="15"/>
      <c r="C77" s="15"/>
      <c r="D77" s="15"/>
      <c r="E77" s="15"/>
      <c r="F77" s="15"/>
      <c r="G77" s="15"/>
      <c r="H77" s="15"/>
      <c r="I77" s="15"/>
      <c r="J77" s="20"/>
      <c r="K77" s="170"/>
      <c r="L77" s="15"/>
      <c r="M77" s="280"/>
      <c r="N77" s="280"/>
      <c r="O77" s="280"/>
      <c r="P77" s="280"/>
      <c r="Q77" s="280"/>
      <c r="R77" s="280"/>
      <c r="S77" s="280"/>
      <c r="T77" s="20"/>
      <c r="U77" s="282"/>
      <c r="V77" s="274"/>
      <c r="W77" s="275"/>
      <c r="X77" s="275"/>
      <c r="Y77" s="275"/>
      <c r="Z77" s="275"/>
      <c r="AA77" s="287"/>
      <c r="AB77" s="287"/>
      <c r="AC77" s="275"/>
    </row>
    <row r="78" spans="1:29" ht="12.75">
      <c r="A78" s="170"/>
      <c r="B78" s="15"/>
      <c r="C78" s="15"/>
      <c r="D78" s="15"/>
      <c r="E78" s="15"/>
      <c r="F78" s="15"/>
      <c r="G78" s="15"/>
      <c r="H78" s="15"/>
      <c r="I78" s="15"/>
      <c r="J78" s="20"/>
      <c r="K78" s="170"/>
      <c r="L78" s="15"/>
      <c r="M78" s="280"/>
      <c r="N78" s="280"/>
      <c r="O78" s="280"/>
      <c r="P78" s="280"/>
      <c r="Q78" s="280"/>
      <c r="R78" s="280"/>
      <c r="S78" s="280"/>
      <c r="T78" s="20"/>
      <c r="U78" s="170"/>
      <c r="V78" s="232"/>
      <c r="W78" s="280"/>
      <c r="X78" s="280"/>
      <c r="Y78" s="280"/>
      <c r="Z78" s="280"/>
      <c r="AA78" s="288"/>
      <c r="AB78" s="288"/>
      <c r="AC78" s="280"/>
    </row>
    <row r="79" spans="1:29" ht="12.75">
      <c r="A79" s="170"/>
      <c r="B79" s="15"/>
      <c r="C79" s="15"/>
      <c r="D79" s="15"/>
      <c r="E79" s="15"/>
      <c r="F79" s="15"/>
      <c r="G79" s="15"/>
      <c r="H79" s="15"/>
      <c r="I79" s="15"/>
      <c r="J79" s="20"/>
      <c r="K79" s="170"/>
      <c r="L79" s="15"/>
      <c r="M79" s="280"/>
      <c r="N79" s="280"/>
      <c r="O79" s="280"/>
      <c r="P79" s="280"/>
      <c r="Q79" s="280"/>
      <c r="R79" s="280"/>
      <c r="S79" s="280"/>
      <c r="T79" s="20"/>
      <c r="U79" s="170"/>
      <c r="V79" s="232"/>
      <c r="W79" s="280"/>
      <c r="X79" s="280"/>
      <c r="Y79" s="280"/>
      <c r="Z79" s="280"/>
      <c r="AA79" s="288"/>
      <c r="AB79" s="288"/>
      <c r="AC79" s="280"/>
    </row>
    <row r="80" spans="1:29" ht="12.75">
      <c r="A80" s="170"/>
      <c r="B80" s="15"/>
      <c r="C80" s="15"/>
      <c r="D80" s="15"/>
      <c r="E80" s="15"/>
      <c r="F80" s="15"/>
      <c r="G80" s="15"/>
      <c r="H80" s="15"/>
      <c r="I80" s="15"/>
      <c r="J80" s="20"/>
      <c r="K80" s="170"/>
      <c r="L80" s="15"/>
      <c r="M80" s="280"/>
      <c r="N80" s="280"/>
      <c r="O80" s="280"/>
      <c r="P80" s="280"/>
      <c r="Q80" s="280"/>
      <c r="R80" s="280"/>
      <c r="S80" s="280"/>
      <c r="T80" s="20"/>
      <c r="U80" s="170"/>
      <c r="V80" s="232"/>
      <c r="W80" s="280"/>
      <c r="X80" s="280"/>
      <c r="Y80" s="280"/>
      <c r="Z80" s="280"/>
      <c r="AA80" s="288"/>
      <c r="AB80" s="288"/>
      <c r="AC80" s="280"/>
    </row>
    <row r="81" spans="1:29" ht="12.75">
      <c r="A81" s="170"/>
      <c r="B81" s="15"/>
      <c r="C81" s="15"/>
      <c r="D81" s="15"/>
      <c r="E81" s="15"/>
      <c r="F81" s="15"/>
      <c r="G81" s="15"/>
      <c r="H81" s="15"/>
      <c r="I81" s="15"/>
      <c r="J81" s="20"/>
      <c r="K81" s="170"/>
      <c r="L81" s="15"/>
      <c r="M81" s="280"/>
      <c r="N81" s="280"/>
      <c r="O81" s="280"/>
      <c r="P81" s="280"/>
      <c r="Q81" s="280"/>
      <c r="R81" s="280"/>
      <c r="S81" s="280"/>
      <c r="T81" s="20"/>
      <c r="U81" s="15"/>
      <c r="V81" s="15"/>
      <c r="W81" s="280"/>
      <c r="X81" s="280"/>
      <c r="Y81" s="280"/>
      <c r="Z81" s="280"/>
      <c r="AA81" s="280"/>
      <c r="AB81" s="280"/>
      <c r="AC81" s="280"/>
    </row>
  </sheetData>
  <mergeCells count="6">
    <mergeCell ref="K57:L57"/>
    <mergeCell ref="U76:V76"/>
    <mergeCell ref="A1:I1"/>
    <mergeCell ref="K1:S1"/>
    <mergeCell ref="U1:AC1"/>
    <mergeCell ref="A52:B52"/>
  </mergeCells>
  <printOptions/>
  <pageMargins left="0.75" right="0.75" top="1" bottom="1" header="0.5" footer="0.5"/>
  <pageSetup orientation="portrait" paperSize="9"/>
  <ignoredErrors>
    <ignoredError sqref="D5:I5 I7 N5:S5 S7 X5:AC5 A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Agbeko</dc:creator>
  <cp:keywords/>
  <dc:description/>
  <cp:lastModifiedBy>Ken Agbeko</cp:lastModifiedBy>
  <cp:lastPrinted>2005-09-28T12:42:16Z</cp:lastPrinted>
  <dcterms:created xsi:type="dcterms:W3CDTF">2005-06-21T10:31:10Z</dcterms:created>
  <dcterms:modified xsi:type="dcterms:W3CDTF">2005-09-30T11:24:14Z</dcterms:modified>
  <cp:category/>
  <cp:version/>
  <cp:contentType/>
  <cp:contentStatus/>
</cp:coreProperties>
</file>